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bogdanstepanov/Downloads/"/>
    </mc:Choice>
  </mc:AlternateContent>
  <xr:revisionPtr revIDLastSave="0" documentId="13_ncr:1_{69715927-3AED-F74D-8B46-35ED50567A7B}" xr6:coauthVersionLast="47" xr6:coauthVersionMax="47" xr10:uidLastSave="{00000000-0000-0000-0000-000000000000}"/>
  <bookViews>
    <workbookView xWindow="0" yWindow="760" windowWidth="27280" windowHeight="16240" tabRatio="500" xr2:uid="{00000000-000D-0000-FFFF-FFFF00000000}"/>
  </bookViews>
  <sheets>
    <sheet name="Read Me" sheetId="1" r:id="rId1"/>
    <sheet name="Assumptions" sheetId="2" r:id="rId2"/>
    <sheet name="Roster" sheetId="3" r:id="rId3"/>
    <sheet name="Monthly Cost" sheetId="4" r:id="rId4"/>
    <sheet name="Summary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9" i="5" l="1"/>
  <c r="C48" i="5"/>
  <c r="C40" i="5"/>
  <c r="N26" i="5"/>
  <c r="M26" i="5"/>
  <c r="L26" i="5"/>
  <c r="K26" i="5"/>
  <c r="J26" i="5"/>
  <c r="I26" i="5"/>
  <c r="H26" i="5"/>
  <c r="G26" i="5"/>
  <c r="F26" i="5"/>
  <c r="E26" i="5"/>
  <c r="D26" i="5"/>
  <c r="C26" i="5"/>
  <c r="O26" i="5" s="1"/>
  <c r="N19" i="5"/>
  <c r="M19" i="5"/>
  <c r="L19" i="5"/>
  <c r="K19" i="5"/>
  <c r="J19" i="5"/>
  <c r="I19" i="5"/>
  <c r="H19" i="5"/>
  <c r="G19" i="5"/>
  <c r="F19" i="5"/>
  <c r="E19" i="5"/>
  <c r="D19" i="5"/>
  <c r="C19" i="5"/>
  <c r="N18" i="5"/>
  <c r="M18" i="5"/>
  <c r="L18" i="5"/>
  <c r="K18" i="5"/>
  <c r="J18" i="5"/>
  <c r="I18" i="5"/>
  <c r="H18" i="5"/>
  <c r="G18" i="5"/>
  <c r="F18" i="5"/>
  <c r="E18" i="5"/>
  <c r="D18" i="5"/>
  <c r="C18" i="5"/>
  <c r="N17" i="5"/>
  <c r="M17" i="5"/>
  <c r="L17" i="5"/>
  <c r="K17" i="5"/>
  <c r="J17" i="5"/>
  <c r="I17" i="5"/>
  <c r="H17" i="5"/>
  <c r="G17" i="5"/>
  <c r="F17" i="5"/>
  <c r="E17" i="5"/>
  <c r="D17" i="5"/>
  <c r="C17" i="5"/>
  <c r="N16" i="5"/>
  <c r="M16" i="5"/>
  <c r="L16" i="5"/>
  <c r="K16" i="5"/>
  <c r="J16" i="5"/>
  <c r="I16" i="5"/>
  <c r="H16" i="5"/>
  <c r="G16" i="5"/>
  <c r="F16" i="5"/>
  <c r="E16" i="5"/>
  <c r="D16" i="5"/>
  <c r="C16" i="5"/>
  <c r="N15" i="5"/>
  <c r="M15" i="5"/>
  <c r="L15" i="5"/>
  <c r="K15" i="5"/>
  <c r="J15" i="5"/>
  <c r="I15" i="5"/>
  <c r="H15" i="5"/>
  <c r="G15" i="5"/>
  <c r="F15" i="5"/>
  <c r="E15" i="5"/>
  <c r="D15" i="5"/>
  <c r="C15" i="5"/>
  <c r="N5" i="5"/>
  <c r="M5" i="5"/>
  <c r="L5" i="5"/>
  <c r="K5" i="5"/>
  <c r="J5" i="5"/>
  <c r="I5" i="5"/>
  <c r="H5" i="5"/>
  <c r="G5" i="5"/>
  <c r="F5" i="5"/>
  <c r="E5" i="5"/>
  <c r="D5" i="5"/>
  <c r="C5" i="5"/>
  <c r="N4" i="5"/>
  <c r="M4" i="5"/>
  <c r="L4" i="5"/>
  <c r="K4" i="5"/>
  <c r="J4" i="5"/>
  <c r="I4" i="5"/>
  <c r="H4" i="5"/>
  <c r="G4" i="5"/>
  <c r="F4" i="5"/>
  <c r="E4" i="5"/>
  <c r="D4" i="5"/>
  <c r="C4" i="5"/>
  <c r="N131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A131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A130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A129" i="4"/>
  <c r="N128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A128" i="4"/>
  <c r="N127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A127" i="4"/>
  <c r="N126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A126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N124" i="4"/>
  <c r="M124" i="4"/>
  <c r="L124" i="4"/>
  <c r="K124" i="4"/>
  <c r="J124" i="4"/>
  <c r="I124" i="4"/>
  <c r="H124" i="4"/>
  <c r="G124" i="4"/>
  <c r="F124" i="4"/>
  <c r="E124" i="4"/>
  <c r="D124" i="4"/>
  <c r="C124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N122" i="4"/>
  <c r="M122" i="4"/>
  <c r="L122" i="4"/>
  <c r="K122" i="4"/>
  <c r="J122" i="4"/>
  <c r="I122" i="4"/>
  <c r="H122" i="4"/>
  <c r="G122" i="4"/>
  <c r="F122" i="4"/>
  <c r="E122" i="4"/>
  <c r="D122" i="4"/>
  <c r="C122" i="4"/>
  <c r="N121" i="4"/>
  <c r="M121" i="4"/>
  <c r="L121" i="4"/>
  <c r="K121" i="4"/>
  <c r="J121" i="4"/>
  <c r="I121" i="4"/>
  <c r="H121" i="4"/>
  <c r="G121" i="4"/>
  <c r="F121" i="4"/>
  <c r="E121" i="4"/>
  <c r="D121" i="4"/>
  <c r="C121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A112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A105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A104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A103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A102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A101" i="4"/>
  <c r="N100" i="4"/>
  <c r="M100" i="4"/>
  <c r="L100" i="4"/>
  <c r="K100" i="4"/>
  <c r="J100" i="4"/>
  <c r="I100" i="4"/>
  <c r="H100" i="4"/>
  <c r="G100" i="4"/>
  <c r="F100" i="4"/>
  <c r="E100" i="4"/>
  <c r="D100" i="4"/>
  <c r="C100" i="4"/>
  <c r="B100" i="4"/>
  <c r="A100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A99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A98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A97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A96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A95" i="4"/>
  <c r="N94" i="4"/>
  <c r="M94" i="4"/>
  <c r="L94" i="4"/>
  <c r="K94" i="4"/>
  <c r="J94" i="4"/>
  <c r="I94" i="4"/>
  <c r="H94" i="4"/>
  <c r="G94" i="4"/>
  <c r="F94" i="4"/>
  <c r="E94" i="4"/>
  <c r="E132" i="4" s="1"/>
  <c r="E34" i="5" s="1"/>
  <c r="D94" i="4"/>
  <c r="D132" i="4" s="1"/>
  <c r="D34" i="5" s="1"/>
  <c r="C94" i="4"/>
  <c r="C132" i="4" s="1"/>
  <c r="C34" i="5" s="1"/>
  <c r="B94" i="4"/>
  <c r="A94" i="4"/>
  <c r="N93" i="4"/>
  <c r="N132" i="4" s="1"/>
  <c r="N34" i="5" s="1"/>
  <c r="M93" i="4"/>
  <c r="M132" i="4" s="1"/>
  <c r="M34" i="5" s="1"/>
  <c r="L93" i="4"/>
  <c r="L132" i="4" s="1"/>
  <c r="L34" i="5" s="1"/>
  <c r="K93" i="4"/>
  <c r="K132" i="4" s="1"/>
  <c r="K34" i="5" s="1"/>
  <c r="J93" i="4"/>
  <c r="J132" i="4" s="1"/>
  <c r="J34" i="5" s="1"/>
  <c r="I93" i="4"/>
  <c r="I132" i="4" s="1"/>
  <c r="I34" i="5" s="1"/>
  <c r="H93" i="4"/>
  <c r="H132" i="4" s="1"/>
  <c r="H34" i="5" s="1"/>
  <c r="G93" i="4"/>
  <c r="G132" i="4" s="1"/>
  <c r="G34" i="5" s="1"/>
  <c r="F93" i="4"/>
  <c r="F132" i="4" s="1"/>
  <c r="F34" i="5" s="1"/>
  <c r="E93" i="4"/>
  <c r="D93" i="4"/>
  <c r="C93" i="4"/>
  <c r="N92" i="4"/>
  <c r="M92" i="4"/>
  <c r="L92" i="4"/>
  <c r="K92" i="4"/>
  <c r="J92" i="4"/>
  <c r="I92" i="4"/>
  <c r="H92" i="4"/>
  <c r="G92" i="4"/>
  <c r="F92" i="4"/>
  <c r="E92" i="4"/>
  <c r="D92" i="4"/>
  <c r="C92" i="4"/>
  <c r="N88" i="4"/>
  <c r="M88" i="4"/>
  <c r="L88" i="4"/>
  <c r="K88" i="4"/>
  <c r="J88" i="4"/>
  <c r="I88" i="4"/>
  <c r="H88" i="4"/>
  <c r="G88" i="4"/>
  <c r="F88" i="4"/>
  <c r="E88" i="4"/>
  <c r="D88" i="4"/>
  <c r="C88" i="4"/>
  <c r="B88" i="4"/>
  <c r="A88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A87" i="4"/>
  <c r="N86" i="4"/>
  <c r="M86" i="4"/>
  <c r="L86" i="4"/>
  <c r="K86" i="4"/>
  <c r="J86" i="4"/>
  <c r="I86" i="4"/>
  <c r="H86" i="4"/>
  <c r="G86" i="4"/>
  <c r="F86" i="4"/>
  <c r="E86" i="4"/>
  <c r="D86" i="4"/>
  <c r="C86" i="4"/>
  <c r="B86" i="4"/>
  <c r="A86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A85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A84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A83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A82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A81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A80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A79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A78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A77" i="4"/>
  <c r="N76" i="4"/>
  <c r="M76" i="4"/>
  <c r="L76" i="4"/>
  <c r="K76" i="4"/>
  <c r="J76" i="4"/>
  <c r="I76" i="4"/>
  <c r="H76" i="4"/>
  <c r="G76" i="4"/>
  <c r="F76" i="4"/>
  <c r="E76" i="4"/>
  <c r="E89" i="4" s="1"/>
  <c r="E29" i="5" s="1"/>
  <c r="D76" i="4"/>
  <c r="D89" i="4" s="1"/>
  <c r="D29" i="5" s="1"/>
  <c r="C76" i="4"/>
  <c r="C89" i="4" s="1"/>
  <c r="B76" i="4"/>
  <c r="A76" i="4"/>
  <c r="N75" i="4"/>
  <c r="N89" i="4" s="1"/>
  <c r="N29" i="5" s="1"/>
  <c r="M75" i="4"/>
  <c r="M89" i="4" s="1"/>
  <c r="M29" i="5" s="1"/>
  <c r="L75" i="4"/>
  <c r="L89" i="4" s="1"/>
  <c r="L29" i="5" s="1"/>
  <c r="K75" i="4"/>
  <c r="K89" i="4" s="1"/>
  <c r="K29" i="5" s="1"/>
  <c r="J75" i="4"/>
  <c r="J89" i="4" s="1"/>
  <c r="J29" i="5" s="1"/>
  <c r="I75" i="4"/>
  <c r="I89" i="4" s="1"/>
  <c r="I29" i="5" s="1"/>
  <c r="H75" i="4"/>
  <c r="H89" i="4" s="1"/>
  <c r="H29" i="5" s="1"/>
  <c r="G75" i="4"/>
  <c r="G89" i="4" s="1"/>
  <c r="G29" i="5" s="1"/>
  <c r="F75" i="4"/>
  <c r="F89" i="4" s="1"/>
  <c r="F29" i="5" s="1"/>
  <c r="E75" i="4"/>
  <c r="D75" i="4"/>
  <c r="C75" i="4"/>
  <c r="N74" i="4"/>
  <c r="M74" i="4"/>
  <c r="L74" i="4"/>
  <c r="K74" i="4"/>
  <c r="J74" i="4"/>
  <c r="I74" i="4"/>
  <c r="H74" i="4"/>
  <c r="G74" i="4"/>
  <c r="F74" i="4"/>
  <c r="E74" i="4"/>
  <c r="D74" i="4"/>
  <c r="C74" i="4"/>
  <c r="N73" i="4"/>
  <c r="M73" i="4"/>
  <c r="L73" i="4"/>
  <c r="K73" i="4"/>
  <c r="J73" i="4"/>
  <c r="I73" i="4"/>
  <c r="H73" i="4"/>
  <c r="G73" i="4"/>
  <c r="F73" i="4"/>
  <c r="E73" i="4"/>
  <c r="D73" i="4"/>
  <c r="C73" i="4"/>
  <c r="N72" i="4"/>
  <c r="M72" i="4"/>
  <c r="L72" i="4"/>
  <c r="K72" i="4"/>
  <c r="J72" i="4"/>
  <c r="I72" i="4"/>
  <c r="H72" i="4"/>
  <c r="G72" i="4"/>
  <c r="F72" i="4"/>
  <c r="E72" i="4"/>
  <c r="D72" i="4"/>
  <c r="C72" i="4"/>
  <c r="N71" i="4"/>
  <c r="M71" i="4"/>
  <c r="L71" i="4"/>
  <c r="K71" i="4"/>
  <c r="J71" i="4"/>
  <c r="I71" i="4"/>
  <c r="H71" i="4"/>
  <c r="G71" i="4"/>
  <c r="F71" i="4"/>
  <c r="E71" i="4"/>
  <c r="D71" i="4"/>
  <c r="C71" i="4"/>
  <c r="N70" i="4"/>
  <c r="M70" i="4"/>
  <c r="L70" i="4"/>
  <c r="K70" i="4"/>
  <c r="J70" i="4"/>
  <c r="I70" i="4"/>
  <c r="H70" i="4"/>
  <c r="G70" i="4"/>
  <c r="F70" i="4"/>
  <c r="E70" i="4"/>
  <c r="D70" i="4"/>
  <c r="C70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A69" i="4"/>
  <c r="N68" i="4"/>
  <c r="M68" i="4"/>
  <c r="L68" i="4"/>
  <c r="K68" i="4"/>
  <c r="J68" i="4"/>
  <c r="I68" i="4"/>
  <c r="H68" i="4"/>
  <c r="G68" i="4"/>
  <c r="F68" i="4"/>
  <c r="E68" i="4"/>
  <c r="D68" i="4"/>
  <c r="C68" i="4"/>
  <c r="N67" i="4"/>
  <c r="M67" i="4"/>
  <c r="L67" i="4"/>
  <c r="K67" i="4"/>
  <c r="J67" i="4"/>
  <c r="I67" i="4"/>
  <c r="H67" i="4"/>
  <c r="G67" i="4"/>
  <c r="F67" i="4"/>
  <c r="E67" i="4"/>
  <c r="D67" i="4"/>
  <c r="C67" i="4"/>
  <c r="N66" i="4"/>
  <c r="M66" i="4"/>
  <c r="L66" i="4"/>
  <c r="K66" i="4"/>
  <c r="J66" i="4"/>
  <c r="I66" i="4"/>
  <c r="H66" i="4"/>
  <c r="G66" i="4"/>
  <c r="F66" i="4"/>
  <c r="E66" i="4"/>
  <c r="D66" i="4"/>
  <c r="C66" i="4"/>
  <c r="N65" i="4"/>
  <c r="M65" i="4"/>
  <c r="L65" i="4"/>
  <c r="K65" i="4"/>
  <c r="J65" i="4"/>
  <c r="I65" i="4"/>
  <c r="H65" i="4"/>
  <c r="G65" i="4"/>
  <c r="F65" i="4"/>
  <c r="E65" i="4"/>
  <c r="D65" i="4"/>
  <c r="C65" i="4"/>
  <c r="N64" i="4"/>
  <c r="M64" i="4"/>
  <c r="L64" i="4"/>
  <c r="K64" i="4"/>
  <c r="J64" i="4"/>
  <c r="I64" i="4"/>
  <c r="H64" i="4"/>
  <c r="G64" i="4"/>
  <c r="F64" i="4"/>
  <c r="E64" i="4"/>
  <c r="D64" i="4"/>
  <c r="C64" i="4"/>
  <c r="N63" i="4"/>
  <c r="M63" i="4"/>
  <c r="L63" i="4"/>
  <c r="K63" i="4"/>
  <c r="J63" i="4"/>
  <c r="I63" i="4"/>
  <c r="H63" i="4"/>
  <c r="G63" i="4"/>
  <c r="F63" i="4"/>
  <c r="E63" i="4"/>
  <c r="D63" i="4"/>
  <c r="C63" i="4"/>
  <c r="N62" i="4"/>
  <c r="M62" i="4"/>
  <c r="L62" i="4"/>
  <c r="K62" i="4"/>
  <c r="J62" i="4"/>
  <c r="I62" i="4"/>
  <c r="H62" i="4"/>
  <c r="G62" i="4"/>
  <c r="F62" i="4"/>
  <c r="E62" i="4"/>
  <c r="D62" i="4"/>
  <c r="C62" i="4"/>
  <c r="N61" i="4"/>
  <c r="M61" i="4"/>
  <c r="L61" i="4"/>
  <c r="K61" i="4"/>
  <c r="J61" i="4"/>
  <c r="I61" i="4"/>
  <c r="H61" i="4"/>
  <c r="G61" i="4"/>
  <c r="F61" i="4"/>
  <c r="E61" i="4"/>
  <c r="D61" i="4"/>
  <c r="C61" i="4"/>
  <c r="N60" i="4"/>
  <c r="M60" i="4"/>
  <c r="L60" i="4"/>
  <c r="K60" i="4"/>
  <c r="J60" i="4"/>
  <c r="I60" i="4"/>
  <c r="H60" i="4"/>
  <c r="G60" i="4"/>
  <c r="F60" i="4"/>
  <c r="E60" i="4"/>
  <c r="D60" i="4"/>
  <c r="C60" i="4"/>
  <c r="N59" i="4"/>
  <c r="M59" i="4"/>
  <c r="L59" i="4"/>
  <c r="K59" i="4"/>
  <c r="J59" i="4"/>
  <c r="I59" i="4"/>
  <c r="H59" i="4"/>
  <c r="G59" i="4"/>
  <c r="F59" i="4"/>
  <c r="E59" i="4"/>
  <c r="D59" i="4"/>
  <c r="C59" i="4"/>
  <c r="N58" i="4"/>
  <c r="M58" i="4"/>
  <c r="L58" i="4"/>
  <c r="K58" i="4"/>
  <c r="J58" i="4"/>
  <c r="I58" i="4"/>
  <c r="H58" i="4"/>
  <c r="G58" i="4"/>
  <c r="F58" i="4"/>
  <c r="E58" i="4"/>
  <c r="D58" i="4"/>
  <c r="C58" i="4"/>
  <c r="N57" i="4"/>
  <c r="M57" i="4"/>
  <c r="L57" i="4"/>
  <c r="K57" i="4"/>
  <c r="J57" i="4"/>
  <c r="I57" i="4"/>
  <c r="H57" i="4"/>
  <c r="G57" i="4"/>
  <c r="F57" i="4"/>
  <c r="E57" i="4"/>
  <c r="D57" i="4"/>
  <c r="C57" i="4"/>
  <c r="N56" i="4"/>
  <c r="M56" i="4"/>
  <c r="L56" i="4"/>
  <c r="K56" i="4"/>
  <c r="J56" i="4"/>
  <c r="I56" i="4"/>
  <c r="H56" i="4"/>
  <c r="G56" i="4"/>
  <c r="F56" i="4"/>
  <c r="E56" i="4"/>
  <c r="D56" i="4"/>
  <c r="C56" i="4"/>
  <c r="N55" i="4"/>
  <c r="M55" i="4"/>
  <c r="L55" i="4"/>
  <c r="K55" i="4"/>
  <c r="J55" i="4"/>
  <c r="I55" i="4"/>
  <c r="H55" i="4"/>
  <c r="G55" i="4"/>
  <c r="F55" i="4"/>
  <c r="E55" i="4"/>
  <c r="D55" i="4"/>
  <c r="C55" i="4"/>
  <c r="A55" i="4"/>
  <c r="N54" i="4"/>
  <c r="M54" i="4"/>
  <c r="L54" i="4"/>
  <c r="K54" i="4"/>
  <c r="J54" i="4"/>
  <c r="I54" i="4"/>
  <c r="H54" i="4"/>
  <c r="G54" i="4"/>
  <c r="F54" i="4"/>
  <c r="E54" i="4"/>
  <c r="D54" i="4"/>
  <c r="C54" i="4"/>
  <c r="N53" i="4"/>
  <c r="M53" i="4"/>
  <c r="L53" i="4"/>
  <c r="K53" i="4"/>
  <c r="J53" i="4"/>
  <c r="I53" i="4"/>
  <c r="H53" i="4"/>
  <c r="G53" i="4"/>
  <c r="F53" i="4"/>
  <c r="E53" i="4"/>
  <c r="D53" i="4"/>
  <c r="C53" i="4"/>
  <c r="N52" i="4"/>
  <c r="M52" i="4"/>
  <c r="L52" i="4"/>
  <c r="K52" i="4"/>
  <c r="J52" i="4"/>
  <c r="I52" i="4"/>
  <c r="H52" i="4"/>
  <c r="G52" i="4"/>
  <c r="F52" i="4"/>
  <c r="E52" i="4"/>
  <c r="D52" i="4"/>
  <c r="C52" i="4"/>
  <c r="N51" i="4"/>
  <c r="M51" i="4"/>
  <c r="L51" i="4"/>
  <c r="K51" i="4"/>
  <c r="J51" i="4"/>
  <c r="I51" i="4"/>
  <c r="H51" i="4"/>
  <c r="G51" i="4"/>
  <c r="F51" i="4"/>
  <c r="E51" i="4"/>
  <c r="D51" i="4"/>
  <c r="C51" i="4"/>
  <c r="N50" i="4"/>
  <c r="M50" i="4"/>
  <c r="L50" i="4"/>
  <c r="K50" i="4"/>
  <c r="J50" i="4"/>
  <c r="I50" i="4"/>
  <c r="H50" i="4"/>
  <c r="G50" i="4"/>
  <c r="F50" i="4"/>
  <c r="E50" i="4"/>
  <c r="D50" i="4"/>
  <c r="C50" i="4"/>
  <c r="N49" i="4"/>
  <c r="M49" i="4"/>
  <c r="L49" i="4"/>
  <c r="K49" i="4"/>
  <c r="J49" i="4"/>
  <c r="I49" i="4"/>
  <c r="H49" i="4"/>
  <c r="G49" i="4"/>
  <c r="F49" i="4"/>
  <c r="E49" i="4"/>
  <c r="D49" i="4"/>
  <c r="C49" i="4"/>
  <c r="N45" i="4"/>
  <c r="M45" i="4"/>
  <c r="L45" i="4"/>
  <c r="K45" i="4"/>
  <c r="J45" i="4"/>
  <c r="I45" i="4"/>
  <c r="H45" i="4"/>
  <c r="G45" i="4"/>
  <c r="F45" i="4"/>
  <c r="E45" i="4"/>
  <c r="D45" i="4"/>
  <c r="C45" i="4"/>
  <c r="O45" i="4" s="1"/>
  <c r="B45" i="4"/>
  <c r="A45" i="4"/>
  <c r="N44" i="4"/>
  <c r="M44" i="4"/>
  <c r="L44" i="4"/>
  <c r="K44" i="4"/>
  <c r="J44" i="4"/>
  <c r="I44" i="4"/>
  <c r="H44" i="4"/>
  <c r="G44" i="4"/>
  <c r="F44" i="4"/>
  <c r="E44" i="4"/>
  <c r="D44" i="4"/>
  <c r="C44" i="4"/>
  <c r="O44" i="4" s="1"/>
  <c r="B44" i="4"/>
  <c r="A44" i="4"/>
  <c r="N43" i="4"/>
  <c r="M43" i="4"/>
  <c r="L43" i="4"/>
  <c r="K43" i="4"/>
  <c r="J43" i="4"/>
  <c r="I43" i="4"/>
  <c r="H43" i="4"/>
  <c r="G43" i="4"/>
  <c r="F43" i="4"/>
  <c r="E43" i="4"/>
  <c r="D43" i="4"/>
  <c r="C43" i="4"/>
  <c r="O43" i="4" s="1"/>
  <c r="B43" i="4"/>
  <c r="A43" i="4"/>
  <c r="N42" i="4"/>
  <c r="M42" i="4"/>
  <c r="L42" i="4"/>
  <c r="K42" i="4"/>
  <c r="J42" i="4"/>
  <c r="I42" i="4"/>
  <c r="H42" i="4"/>
  <c r="G42" i="4"/>
  <c r="F42" i="4"/>
  <c r="E42" i="4"/>
  <c r="D42" i="4"/>
  <c r="C42" i="4"/>
  <c r="O42" i="4" s="1"/>
  <c r="B42" i="4"/>
  <c r="A42" i="4"/>
  <c r="N41" i="4"/>
  <c r="M41" i="4"/>
  <c r="O41" i="4" s="1"/>
  <c r="L41" i="4"/>
  <c r="K41" i="4"/>
  <c r="J41" i="4"/>
  <c r="I41" i="4"/>
  <c r="H41" i="4"/>
  <c r="G41" i="4"/>
  <c r="F41" i="4"/>
  <c r="E41" i="4"/>
  <c r="D41" i="4"/>
  <c r="C41" i="4"/>
  <c r="B41" i="4"/>
  <c r="A41" i="4"/>
  <c r="N40" i="4"/>
  <c r="M40" i="4"/>
  <c r="L40" i="4"/>
  <c r="K40" i="4"/>
  <c r="J40" i="4"/>
  <c r="I40" i="4"/>
  <c r="H40" i="4"/>
  <c r="G40" i="4"/>
  <c r="F40" i="4"/>
  <c r="E40" i="4"/>
  <c r="D40" i="4"/>
  <c r="C40" i="4"/>
  <c r="O40" i="4" s="1"/>
  <c r="B40" i="4"/>
  <c r="A40" i="4"/>
  <c r="N39" i="4"/>
  <c r="M39" i="4"/>
  <c r="L39" i="4"/>
  <c r="K39" i="4"/>
  <c r="J39" i="4"/>
  <c r="I39" i="4"/>
  <c r="H39" i="4"/>
  <c r="G39" i="4"/>
  <c r="F39" i="4"/>
  <c r="E39" i="4"/>
  <c r="D39" i="4"/>
  <c r="C39" i="4"/>
  <c r="O39" i="4" s="1"/>
  <c r="B39" i="4"/>
  <c r="B125" i="4" s="1"/>
  <c r="A39" i="4"/>
  <c r="A125" i="4" s="1"/>
  <c r="N38" i="4"/>
  <c r="M38" i="4"/>
  <c r="L38" i="4"/>
  <c r="K38" i="4"/>
  <c r="J38" i="4"/>
  <c r="I38" i="4"/>
  <c r="H38" i="4"/>
  <c r="G38" i="4"/>
  <c r="F38" i="4"/>
  <c r="E38" i="4"/>
  <c r="D38" i="4"/>
  <c r="C38" i="4"/>
  <c r="O38" i="4" s="1"/>
  <c r="B38" i="4"/>
  <c r="B124" i="4" s="1"/>
  <c r="A38" i="4"/>
  <c r="A124" i="4" s="1"/>
  <c r="N37" i="4"/>
  <c r="M37" i="4"/>
  <c r="L37" i="4"/>
  <c r="K37" i="4"/>
  <c r="J37" i="4"/>
  <c r="I37" i="4"/>
  <c r="H37" i="4"/>
  <c r="G37" i="4"/>
  <c r="F37" i="4"/>
  <c r="E37" i="4"/>
  <c r="D37" i="4"/>
  <c r="C37" i="4"/>
  <c r="O37" i="4" s="1"/>
  <c r="B37" i="4"/>
  <c r="B123" i="4" s="1"/>
  <c r="A37" i="4"/>
  <c r="A123" i="4" s="1"/>
  <c r="N36" i="4"/>
  <c r="M36" i="4"/>
  <c r="L36" i="4"/>
  <c r="K36" i="4"/>
  <c r="J36" i="4"/>
  <c r="I36" i="4"/>
  <c r="H36" i="4"/>
  <c r="G36" i="4"/>
  <c r="F36" i="4"/>
  <c r="E36" i="4"/>
  <c r="D36" i="4"/>
  <c r="C36" i="4"/>
  <c r="O36" i="4" s="1"/>
  <c r="B36" i="4"/>
  <c r="B122" i="4" s="1"/>
  <c r="A36" i="4"/>
  <c r="A122" i="4" s="1"/>
  <c r="N35" i="4"/>
  <c r="M35" i="4"/>
  <c r="L35" i="4"/>
  <c r="K35" i="4"/>
  <c r="J35" i="4"/>
  <c r="I35" i="4"/>
  <c r="H35" i="4"/>
  <c r="G35" i="4"/>
  <c r="F35" i="4"/>
  <c r="E35" i="4"/>
  <c r="D35" i="4"/>
  <c r="C35" i="4"/>
  <c r="O35" i="4" s="1"/>
  <c r="B35" i="4"/>
  <c r="B121" i="4" s="1"/>
  <c r="A35" i="4"/>
  <c r="A121" i="4" s="1"/>
  <c r="N34" i="4"/>
  <c r="M34" i="4"/>
  <c r="L34" i="4"/>
  <c r="K34" i="4"/>
  <c r="J34" i="4"/>
  <c r="I34" i="4"/>
  <c r="H34" i="4"/>
  <c r="G34" i="4"/>
  <c r="F34" i="4"/>
  <c r="E34" i="4"/>
  <c r="D34" i="4"/>
  <c r="C34" i="4"/>
  <c r="O34" i="4" s="1"/>
  <c r="B34" i="4"/>
  <c r="B120" i="4" s="1"/>
  <c r="A34" i="4"/>
  <c r="A120" i="4" s="1"/>
  <c r="N33" i="4"/>
  <c r="M33" i="4"/>
  <c r="L33" i="4"/>
  <c r="K33" i="4"/>
  <c r="J33" i="4"/>
  <c r="I33" i="4"/>
  <c r="H33" i="4"/>
  <c r="G33" i="4"/>
  <c r="F33" i="4"/>
  <c r="E33" i="4"/>
  <c r="D33" i="4"/>
  <c r="C33" i="4"/>
  <c r="O33" i="4" s="1"/>
  <c r="B33" i="4"/>
  <c r="B119" i="4" s="1"/>
  <c r="A33" i="4"/>
  <c r="A119" i="4" s="1"/>
  <c r="N32" i="4"/>
  <c r="M32" i="4"/>
  <c r="L32" i="4"/>
  <c r="K32" i="4"/>
  <c r="J32" i="4"/>
  <c r="I32" i="4"/>
  <c r="H32" i="4"/>
  <c r="G32" i="4"/>
  <c r="F32" i="4"/>
  <c r="E32" i="4"/>
  <c r="D32" i="4"/>
  <c r="C32" i="4"/>
  <c r="O32" i="4" s="1"/>
  <c r="B32" i="4"/>
  <c r="A32" i="4"/>
  <c r="N31" i="4"/>
  <c r="M31" i="4"/>
  <c r="L31" i="4"/>
  <c r="K31" i="4"/>
  <c r="J31" i="4"/>
  <c r="I31" i="4"/>
  <c r="H31" i="4"/>
  <c r="G31" i="4"/>
  <c r="F31" i="4"/>
  <c r="E31" i="4"/>
  <c r="D31" i="4"/>
  <c r="C31" i="4"/>
  <c r="O31" i="4" s="1"/>
  <c r="B31" i="4"/>
  <c r="A31" i="4"/>
  <c r="N30" i="4"/>
  <c r="M30" i="4"/>
  <c r="L30" i="4"/>
  <c r="K30" i="4"/>
  <c r="J30" i="4"/>
  <c r="I30" i="4"/>
  <c r="H30" i="4"/>
  <c r="G30" i="4"/>
  <c r="F30" i="4"/>
  <c r="E30" i="4"/>
  <c r="D30" i="4"/>
  <c r="C30" i="4"/>
  <c r="O30" i="4" s="1"/>
  <c r="B30" i="4"/>
  <c r="A30" i="4"/>
  <c r="N29" i="4"/>
  <c r="M29" i="4"/>
  <c r="L29" i="4"/>
  <c r="K29" i="4"/>
  <c r="J29" i="4"/>
  <c r="I29" i="4"/>
  <c r="H29" i="4"/>
  <c r="G29" i="4"/>
  <c r="F29" i="4"/>
  <c r="E29" i="4"/>
  <c r="D29" i="4"/>
  <c r="C29" i="4"/>
  <c r="O29" i="4" s="1"/>
  <c r="B29" i="4"/>
  <c r="A29" i="4"/>
  <c r="N28" i="4"/>
  <c r="M28" i="4"/>
  <c r="L28" i="4"/>
  <c r="K28" i="4"/>
  <c r="J28" i="4"/>
  <c r="I28" i="4"/>
  <c r="H28" i="4"/>
  <c r="G28" i="4"/>
  <c r="F28" i="4"/>
  <c r="E28" i="4"/>
  <c r="D28" i="4"/>
  <c r="C28" i="4"/>
  <c r="O28" i="4" s="1"/>
  <c r="B28" i="4"/>
  <c r="A28" i="4"/>
  <c r="N27" i="4"/>
  <c r="M27" i="4"/>
  <c r="L27" i="4"/>
  <c r="K27" i="4"/>
  <c r="J27" i="4"/>
  <c r="I27" i="4"/>
  <c r="H27" i="4"/>
  <c r="G27" i="4"/>
  <c r="F27" i="4"/>
  <c r="E27" i="4"/>
  <c r="D27" i="4"/>
  <c r="C27" i="4"/>
  <c r="O27" i="4" s="1"/>
  <c r="B27" i="4"/>
  <c r="A27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A26" i="4"/>
  <c r="N25" i="4"/>
  <c r="M25" i="4"/>
  <c r="L25" i="4"/>
  <c r="K25" i="4"/>
  <c r="J25" i="4"/>
  <c r="I25" i="4"/>
  <c r="H25" i="4"/>
  <c r="G25" i="4"/>
  <c r="F25" i="4"/>
  <c r="E25" i="4"/>
  <c r="D25" i="4"/>
  <c r="C25" i="4"/>
  <c r="O25" i="4" s="1"/>
  <c r="B25" i="4"/>
  <c r="A25" i="4"/>
  <c r="N24" i="4"/>
  <c r="M24" i="4"/>
  <c r="L24" i="4"/>
  <c r="K24" i="4"/>
  <c r="J24" i="4"/>
  <c r="I24" i="4"/>
  <c r="H24" i="4"/>
  <c r="G24" i="4"/>
  <c r="F24" i="4"/>
  <c r="E24" i="4"/>
  <c r="D24" i="4"/>
  <c r="C24" i="4"/>
  <c r="O24" i="4" s="1"/>
  <c r="B24" i="4"/>
  <c r="A24" i="4"/>
  <c r="N23" i="4"/>
  <c r="M23" i="4"/>
  <c r="L23" i="4"/>
  <c r="K23" i="4"/>
  <c r="J23" i="4"/>
  <c r="I23" i="4"/>
  <c r="H23" i="4"/>
  <c r="G23" i="4"/>
  <c r="F23" i="4"/>
  <c r="E23" i="4"/>
  <c r="D23" i="4"/>
  <c r="C23" i="4"/>
  <c r="O23" i="4" s="1"/>
  <c r="B23" i="4"/>
  <c r="A23" i="4"/>
  <c r="N22" i="4"/>
  <c r="M22" i="4"/>
  <c r="L22" i="4"/>
  <c r="K22" i="4"/>
  <c r="J22" i="4"/>
  <c r="I22" i="4"/>
  <c r="H22" i="4"/>
  <c r="G22" i="4"/>
  <c r="F22" i="4"/>
  <c r="E22" i="4"/>
  <c r="D22" i="4"/>
  <c r="C22" i="4"/>
  <c r="O22" i="4" s="1"/>
  <c r="B22" i="4"/>
  <c r="A22" i="4"/>
  <c r="N21" i="4"/>
  <c r="M21" i="4"/>
  <c r="L21" i="4"/>
  <c r="K21" i="4"/>
  <c r="J21" i="4"/>
  <c r="I21" i="4"/>
  <c r="H21" i="4"/>
  <c r="G21" i="4"/>
  <c r="F21" i="4"/>
  <c r="E21" i="4"/>
  <c r="D21" i="4"/>
  <c r="C21" i="4"/>
  <c r="O21" i="4" s="1"/>
  <c r="B21" i="4"/>
  <c r="A21" i="4"/>
  <c r="N20" i="4"/>
  <c r="M20" i="4"/>
  <c r="L20" i="4"/>
  <c r="K20" i="4"/>
  <c r="J20" i="4"/>
  <c r="I20" i="4"/>
  <c r="H20" i="4"/>
  <c r="G20" i="4"/>
  <c r="F20" i="4"/>
  <c r="E20" i="4"/>
  <c r="D20" i="4"/>
  <c r="C20" i="4"/>
  <c r="O20" i="4" s="1"/>
  <c r="B20" i="4"/>
  <c r="A20" i="4"/>
  <c r="N19" i="4"/>
  <c r="M19" i="4"/>
  <c r="L19" i="4"/>
  <c r="K19" i="4"/>
  <c r="J19" i="4"/>
  <c r="I19" i="4"/>
  <c r="H19" i="4"/>
  <c r="G19" i="4"/>
  <c r="F19" i="4"/>
  <c r="E19" i="4"/>
  <c r="D19" i="4"/>
  <c r="C19" i="4"/>
  <c r="O19" i="4" s="1"/>
  <c r="B19" i="4"/>
  <c r="B62" i="4" s="1"/>
  <c r="A19" i="4"/>
  <c r="A62" i="4" s="1"/>
  <c r="N18" i="4"/>
  <c r="M18" i="4"/>
  <c r="L18" i="4"/>
  <c r="K18" i="4"/>
  <c r="J18" i="4"/>
  <c r="I18" i="4"/>
  <c r="H18" i="4"/>
  <c r="G18" i="4"/>
  <c r="F18" i="4"/>
  <c r="E18" i="4"/>
  <c r="D18" i="4"/>
  <c r="C18" i="4"/>
  <c r="O18" i="4" s="1"/>
  <c r="B18" i="4"/>
  <c r="B61" i="4" s="1"/>
  <c r="A18" i="4"/>
  <c r="A61" i="4" s="1"/>
  <c r="N17" i="4"/>
  <c r="M17" i="4"/>
  <c r="L17" i="4"/>
  <c r="K17" i="4"/>
  <c r="J17" i="4"/>
  <c r="I17" i="4"/>
  <c r="H17" i="4"/>
  <c r="G17" i="4"/>
  <c r="F17" i="4"/>
  <c r="E17" i="4"/>
  <c r="D17" i="4"/>
  <c r="C17" i="4"/>
  <c r="O17" i="4" s="1"/>
  <c r="B17" i="4"/>
  <c r="B60" i="4" s="1"/>
  <c r="A17" i="4"/>
  <c r="A60" i="4" s="1"/>
  <c r="N16" i="4"/>
  <c r="M16" i="4"/>
  <c r="L16" i="4"/>
  <c r="K16" i="4"/>
  <c r="J16" i="4"/>
  <c r="I16" i="4"/>
  <c r="H16" i="4"/>
  <c r="G16" i="4"/>
  <c r="F16" i="4"/>
  <c r="E16" i="4"/>
  <c r="D16" i="4"/>
  <c r="C16" i="4"/>
  <c r="O16" i="4" s="1"/>
  <c r="B16" i="4"/>
  <c r="B59" i="4" s="1"/>
  <c r="A16" i="4"/>
  <c r="A59" i="4" s="1"/>
  <c r="N15" i="4"/>
  <c r="M15" i="4"/>
  <c r="L15" i="4"/>
  <c r="K15" i="4"/>
  <c r="J15" i="4"/>
  <c r="I15" i="4"/>
  <c r="H15" i="4"/>
  <c r="G15" i="4"/>
  <c r="F15" i="4"/>
  <c r="E15" i="4"/>
  <c r="D15" i="4"/>
  <c r="C15" i="4"/>
  <c r="O15" i="4" s="1"/>
  <c r="B15" i="4"/>
  <c r="B58" i="4" s="1"/>
  <c r="A15" i="4"/>
  <c r="A58" i="4" s="1"/>
  <c r="N14" i="4"/>
  <c r="M14" i="4"/>
  <c r="L14" i="4"/>
  <c r="K14" i="4"/>
  <c r="J14" i="4"/>
  <c r="I14" i="4"/>
  <c r="H14" i="4"/>
  <c r="G14" i="4"/>
  <c r="F14" i="4"/>
  <c r="E14" i="4"/>
  <c r="D14" i="4"/>
  <c r="C14" i="4"/>
  <c r="O14" i="4" s="1"/>
  <c r="B14" i="4"/>
  <c r="B57" i="4" s="1"/>
  <c r="A14" i="4"/>
  <c r="A57" i="4" s="1"/>
  <c r="N13" i="4"/>
  <c r="M13" i="4"/>
  <c r="L13" i="4"/>
  <c r="K13" i="4"/>
  <c r="J13" i="4"/>
  <c r="I13" i="4"/>
  <c r="H13" i="4"/>
  <c r="G13" i="4"/>
  <c r="F13" i="4"/>
  <c r="E13" i="4"/>
  <c r="D13" i="4"/>
  <c r="C13" i="4"/>
  <c r="O13" i="4" s="1"/>
  <c r="B13" i="4"/>
  <c r="B56" i="4" s="1"/>
  <c r="A13" i="4"/>
  <c r="A56" i="4" s="1"/>
  <c r="N12" i="4"/>
  <c r="M12" i="4"/>
  <c r="L12" i="4"/>
  <c r="K12" i="4"/>
  <c r="J12" i="4"/>
  <c r="I12" i="4"/>
  <c r="H12" i="4"/>
  <c r="G12" i="4"/>
  <c r="F12" i="4"/>
  <c r="E12" i="4"/>
  <c r="D12" i="4"/>
  <c r="C12" i="4"/>
  <c r="O12" i="4" s="1"/>
  <c r="B12" i="4"/>
  <c r="B55" i="4" s="1"/>
  <c r="A12" i="4"/>
  <c r="N11" i="4"/>
  <c r="M11" i="4"/>
  <c r="L11" i="4"/>
  <c r="K11" i="4"/>
  <c r="J11" i="4"/>
  <c r="I11" i="4"/>
  <c r="H11" i="4"/>
  <c r="G11" i="4"/>
  <c r="F11" i="4"/>
  <c r="E11" i="4"/>
  <c r="D11" i="4"/>
  <c r="C11" i="4"/>
  <c r="O11" i="4" s="1"/>
  <c r="B11" i="4"/>
  <c r="B54" i="4" s="1"/>
  <c r="A11" i="4"/>
  <c r="A54" i="4" s="1"/>
  <c r="N10" i="4"/>
  <c r="M10" i="4"/>
  <c r="L10" i="4"/>
  <c r="K10" i="4"/>
  <c r="J10" i="4"/>
  <c r="I10" i="4"/>
  <c r="H10" i="4"/>
  <c r="G10" i="4"/>
  <c r="F10" i="4"/>
  <c r="E10" i="4"/>
  <c r="D10" i="4"/>
  <c r="C10" i="4"/>
  <c r="O10" i="4" s="1"/>
  <c r="B10" i="4"/>
  <c r="B53" i="4" s="1"/>
  <c r="A10" i="4"/>
  <c r="A53" i="4" s="1"/>
  <c r="N9" i="4"/>
  <c r="M9" i="4"/>
  <c r="L9" i="4"/>
  <c r="K9" i="4"/>
  <c r="J9" i="4"/>
  <c r="I9" i="4"/>
  <c r="H9" i="4"/>
  <c r="G9" i="4"/>
  <c r="F9" i="4"/>
  <c r="E9" i="4"/>
  <c r="D9" i="4"/>
  <c r="C9" i="4"/>
  <c r="O9" i="4" s="1"/>
  <c r="B9" i="4"/>
  <c r="B52" i="4" s="1"/>
  <c r="A9" i="4"/>
  <c r="A52" i="4" s="1"/>
  <c r="N8" i="4"/>
  <c r="M8" i="4"/>
  <c r="L8" i="4"/>
  <c r="K8" i="4"/>
  <c r="J8" i="4"/>
  <c r="I8" i="4"/>
  <c r="H8" i="4"/>
  <c r="G8" i="4"/>
  <c r="F8" i="4"/>
  <c r="E8" i="4"/>
  <c r="D8" i="4"/>
  <c r="C8" i="4"/>
  <c r="O8" i="4" s="1"/>
  <c r="B8" i="4"/>
  <c r="B51" i="4" s="1"/>
  <c r="A8" i="4"/>
  <c r="A51" i="4" s="1"/>
  <c r="N7" i="4"/>
  <c r="M7" i="4"/>
  <c r="L7" i="4"/>
  <c r="K7" i="4"/>
  <c r="J7" i="4"/>
  <c r="I7" i="4"/>
  <c r="H7" i="4"/>
  <c r="G7" i="4"/>
  <c r="F7" i="4"/>
  <c r="E7" i="4"/>
  <c r="D7" i="4"/>
  <c r="C7" i="4"/>
  <c r="O7" i="4" s="1"/>
  <c r="B7" i="4"/>
  <c r="A7" i="4"/>
  <c r="N6" i="4"/>
  <c r="N46" i="4" s="1"/>
  <c r="M6" i="4"/>
  <c r="M46" i="4" s="1"/>
  <c r="L6" i="4"/>
  <c r="L46" i="4" s="1"/>
  <c r="K6" i="4"/>
  <c r="K46" i="4" s="1"/>
  <c r="J6" i="4"/>
  <c r="J46" i="4" s="1"/>
  <c r="I6" i="4"/>
  <c r="I46" i="4" s="1"/>
  <c r="H6" i="4"/>
  <c r="H46" i="4" s="1"/>
  <c r="G6" i="4"/>
  <c r="G46" i="4" s="1"/>
  <c r="F6" i="4"/>
  <c r="F46" i="4" s="1"/>
  <c r="E6" i="4"/>
  <c r="E46" i="4" s="1"/>
  <c r="D6" i="4"/>
  <c r="D46" i="4" s="1"/>
  <c r="C6" i="4"/>
  <c r="B6" i="4"/>
  <c r="A6" i="4"/>
  <c r="N4" i="4"/>
  <c r="M4" i="4"/>
  <c r="L4" i="4"/>
  <c r="K4" i="4"/>
  <c r="J4" i="4"/>
  <c r="I4" i="4"/>
  <c r="H4" i="4"/>
  <c r="G4" i="4"/>
  <c r="F4" i="4"/>
  <c r="E4" i="4"/>
  <c r="D4" i="4"/>
  <c r="C4" i="4"/>
  <c r="K45" i="3"/>
  <c r="I45" i="3"/>
  <c r="J45" i="3" s="1"/>
  <c r="K44" i="3"/>
  <c r="I44" i="3"/>
  <c r="J44" i="3" s="1"/>
  <c r="K43" i="3"/>
  <c r="I43" i="3"/>
  <c r="J43" i="3" s="1"/>
  <c r="K42" i="3"/>
  <c r="I42" i="3"/>
  <c r="J42" i="3" s="1"/>
  <c r="K41" i="3"/>
  <c r="I41" i="3"/>
  <c r="J41" i="3" s="1"/>
  <c r="K40" i="3"/>
  <c r="I40" i="3"/>
  <c r="J40" i="3" s="1"/>
  <c r="K39" i="3"/>
  <c r="I39" i="3"/>
  <c r="J39" i="3" s="1"/>
  <c r="K38" i="3"/>
  <c r="I38" i="3"/>
  <c r="J38" i="3" s="1"/>
  <c r="K37" i="3"/>
  <c r="I37" i="3"/>
  <c r="J37" i="3" s="1"/>
  <c r="K36" i="3"/>
  <c r="I36" i="3"/>
  <c r="J36" i="3" s="1"/>
  <c r="K35" i="3"/>
  <c r="I35" i="3"/>
  <c r="J35" i="3" s="1"/>
  <c r="K34" i="3"/>
  <c r="I34" i="3"/>
  <c r="J34" i="3" s="1"/>
  <c r="K33" i="3"/>
  <c r="I33" i="3"/>
  <c r="J33" i="3" s="1"/>
  <c r="K32" i="3"/>
  <c r="I32" i="3"/>
  <c r="J32" i="3" s="1"/>
  <c r="K31" i="3"/>
  <c r="I31" i="3"/>
  <c r="J31" i="3" s="1"/>
  <c r="K30" i="3"/>
  <c r="I30" i="3"/>
  <c r="J30" i="3" s="1"/>
  <c r="K29" i="3"/>
  <c r="I29" i="3"/>
  <c r="J29" i="3" s="1"/>
  <c r="K28" i="3"/>
  <c r="I28" i="3"/>
  <c r="J28" i="3" s="1"/>
  <c r="K27" i="3"/>
  <c r="I27" i="3"/>
  <c r="J27" i="3" s="1"/>
  <c r="K26" i="3"/>
  <c r="I26" i="3"/>
  <c r="J26" i="3" s="1"/>
  <c r="K25" i="3"/>
  <c r="I25" i="3"/>
  <c r="J25" i="3" s="1"/>
  <c r="K24" i="3"/>
  <c r="I24" i="3"/>
  <c r="J24" i="3" s="1"/>
  <c r="K23" i="3"/>
  <c r="I23" i="3"/>
  <c r="J23" i="3" s="1"/>
  <c r="K22" i="3"/>
  <c r="I22" i="3"/>
  <c r="J22" i="3" s="1"/>
  <c r="K21" i="3"/>
  <c r="I21" i="3"/>
  <c r="J21" i="3" s="1"/>
  <c r="K20" i="3"/>
  <c r="I20" i="3"/>
  <c r="J20" i="3" s="1"/>
  <c r="K19" i="3"/>
  <c r="I19" i="3"/>
  <c r="J19" i="3" s="1"/>
  <c r="K18" i="3"/>
  <c r="I18" i="3"/>
  <c r="J18" i="3" s="1"/>
  <c r="K17" i="3"/>
  <c r="I17" i="3"/>
  <c r="J17" i="3" s="1"/>
  <c r="K16" i="3"/>
  <c r="I16" i="3"/>
  <c r="J16" i="3" s="1"/>
  <c r="K15" i="3"/>
  <c r="I15" i="3"/>
  <c r="J15" i="3" s="1"/>
  <c r="K14" i="3"/>
  <c r="I14" i="3"/>
  <c r="J14" i="3" s="1"/>
  <c r="K13" i="3"/>
  <c r="I13" i="3"/>
  <c r="J13" i="3" s="1"/>
  <c r="K12" i="3"/>
  <c r="I12" i="3"/>
  <c r="J12" i="3" s="1"/>
  <c r="K11" i="3"/>
  <c r="I11" i="3"/>
  <c r="J11" i="3" s="1"/>
  <c r="K10" i="3"/>
  <c r="I10" i="3"/>
  <c r="J10" i="3" s="1"/>
  <c r="K9" i="3"/>
  <c r="I9" i="3"/>
  <c r="J9" i="3" s="1"/>
  <c r="K8" i="3"/>
  <c r="I8" i="3"/>
  <c r="J8" i="3" s="1"/>
  <c r="K7" i="3"/>
  <c r="I7" i="3"/>
  <c r="J7" i="3" s="1"/>
  <c r="K6" i="3"/>
  <c r="I6" i="3"/>
  <c r="J6" i="3" s="1"/>
  <c r="N24" i="5" l="1"/>
  <c r="N27" i="5" s="1"/>
  <c r="N30" i="5" s="1"/>
  <c r="N10" i="5"/>
  <c r="N7" i="5"/>
  <c r="N11" i="5"/>
  <c r="N9" i="5"/>
  <c r="N8" i="5"/>
  <c r="N35" i="5" s="1"/>
  <c r="M11" i="5"/>
  <c r="M8" i="5"/>
  <c r="M35" i="5" s="1"/>
  <c r="M10" i="5"/>
  <c r="M24" i="5"/>
  <c r="M27" i="5" s="1"/>
  <c r="M30" i="5" s="1"/>
  <c r="M7" i="5"/>
  <c r="M12" i="5" s="1"/>
  <c r="M9" i="5"/>
  <c r="L9" i="5"/>
  <c r="L11" i="5"/>
  <c r="L24" i="5"/>
  <c r="L27" i="5" s="1"/>
  <c r="L30" i="5" s="1"/>
  <c r="L8" i="5"/>
  <c r="L35" i="5" s="1"/>
  <c r="L7" i="5"/>
  <c r="L10" i="5"/>
  <c r="K8" i="5"/>
  <c r="K35" i="5" s="1"/>
  <c r="K11" i="5"/>
  <c r="K24" i="5"/>
  <c r="K27" i="5" s="1"/>
  <c r="K30" i="5" s="1"/>
  <c r="K7" i="5"/>
  <c r="K12" i="5" s="1"/>
  <c r="K9" i="5"/>
  <c r="K10" i="5"/>
  <c r="J11" i="5"/>
  <c r="J10" i="5"/>
  <c r="J24" i="5"/>
  <c r="J27" i="5" s="1"/>
  <c r="J30" i="5" s="1"/>
  <c r="J9" i="5"/>
  <c r="J8" i="5"/>
  <c r="J35" i="5" s="1"/>
  <c r="J7" i="5"/>
  <c r="I9" i="5"/>
  <c r="I11" i="5"/>
  <c r="I10" i="5"/>
  <c r="I7" i="5"/>
  <c r="I12" i="5" s="1"/>
  <c r="I24" i="5"/>
  <c r="I27" i="5" s="1"/>
  <c r="I30" i="5" s="1"/>
  <c r="I8" i="5"/>
  <c r="I35" i="5" s="1"/>
  <c r="H11" i="5"/>
  <c r="H9" i="5"/>
  <c r="H8" i="5"/>
  <c r="H35" i="5" s="1"/>
  <c r="H7" i="5"/>
  <c r="H24" i="5"/>
  <c r="H27" i="5" s="1"/>
  <c r="H30" i="5" s="1"/>
  <c r="H10" i="5"/>
  <c r="G8" i="5"/>
  <c r="G35" i="5" s="1"/>
  <c r="G24" i="5"/>
  <c r="G27" i="5" s="1"/>
  <c r="G30" i="5" s="1"/>
  <c r="G9" i="5"/>
  <c r="G11" i="5"/>
  <c r="G7" i="5"/>
  <c r="G12" i="5" s="1"/>
  <c r="G10" i="5"/>
  <c r="F24" i="5"/>
  <c r="F27" i="5" s="1"/>
  <c r="F30" i="5" s="1"/>
  <c r="F7" i="5"/>
  <c r="F10" i="5"/>
  <c r="F9" i="5"/>
  <c r="F8" i="5"/>
  <c r="F35" i="5" s="1"/>
  <c r="F11" i="5"/>
  <c r="E10" i="5"/>
  <c r="E8" i="5"/>
  <c r="E35" i="5" s="1"/>
  <c r="E24" i="5"/>
  <c r="E27" i="5" s="1"/>
  <c r="E30" i="5" s="1"/>
  <c r="E9" i="5"/>
  <c r="E11" i="5"/>
  <c r="E7" i="5"/>
  <c r="E12" i="5" s="1"/>
  <c r="D9" i="5"/>
  <c r="D10" i="5"/>
  <c r="D8" i="5"/>
  <c r="D35" i="5" s="1"/>
  <c r="D7" i="5"/>
  <c r="D11" i="5"/>
  <c r="D24" i="5"/>
  <c r="D27" i="5" s="1"/>
  <c r="D30" i="5" s="1"/>
  <c r="C10" i="5"/>
  <c r="C7" i="5"/>
  <c r="C9" i="5"/>
  <c r="C8" i="5"/>
  <c r="C35" i="5" s="1"/>
  <c r="C24" i="5"/>
  <c r="C11" i="5"/>
  <c r="O89" i="4"/>
  <c r="O29" i="5" s="1"/>
  <c r="C29" i="5"/>
  <c r="B75" i="4"/>
  <c r="B118" i="4"/>
  <c r="A118" i="4"/>
  <c r="A75" i="4"/>
  <c r="B117" i="4"/>
  <c r="B74" i="4"/>
  <c r="A117" i="4"/>
  <c r="A74" i="4"/>
  <c r="B73" i="4"/>
  <c r="B116" i="4"/>
  <c r="A116" i="4"/>
  <c r="A73" i="4"/>
  <c r="B115" i="4"/>
  <c r="B72" i="4"/>
  <c r="A115" i="4"/>
  <c r="A72" i="4"/>
  <c r="B114" i="4"/>
  <c r="B71" i="4"/>
  <c r="A114" i="4"/>
  <c r="A71" i="4"/>
  <c r="B113" i="4"/>
  <c r="B70" i="4"/>
  <c r="A113" i="4"/>
  <c r="A70" i="4"/>
  <c r="B68" i="4"/>
  <c r="B111" i="4"/>
  <c r="A68" i="4"/>
  <c r="A111" i="4"/>
  <c r="B67" i="4"/>
  <c r="B110" i="4"/>
  <c r="A67" i="4"/>
  <c r="A110" i="4"/>
  <c r="B66" i="4"/>
  <c r="B109" i="4"/>
  <c r="A66" i="4"/>
  <c r="A109" i="4"/>
  <c r="B65" i="4"/>
  <c r="B108" i="4"/>
  <c r="A65" i="4"/>
  <c r="A108" i="4"/>
  <c r="B107" i="4"/>
  <c r="B64" i="4"/>
  <c r="A64" i="4"/>
  <c r="A107" i="4"/>
  <c r="B63" i="4"/>
  <c r="B106" i="4"/>
  <c r="A63" i="4"/>
  <c r="A106" i="4"/>
  <c r="B50" i="4"/>
  <c r="B93" i="4"/>
  <c r="A93" i="4"/>
  <c r="A50" i="4"/>
  <c r="N20" i="5"/>
  <c r="N21" i="5"/>
  <c r="N25" i="5" s="1"/>
  <c r="M20" i="5"/>
  <c r="M21" i="5"/>
  <c r="M25" i="5" s="1"/>
  <c r="L20" i="5"/>
  <c r="L21" i="5"/>
  <c r="L25" i="5" s="1"/>
  <c r="K20" i="5"/>
  <c r="K21" i="5"/>
  <c r="K25" i="5" s="1"/>
  <c r="J20" i="5"/>
  <c r="J21" i="5"/>
  <c r="J25" i="5" s="1"/>
  <c r="I20" i="5"/>
  <c r="I21" i="5"/>
  <c r="I25" i="5" s="1"/>
  <c r="H20" i="5"/>
  <c r="H21" i="5"/>
  <c r="H25" i="5" s="1"/>
  <c r="G20" i="5"/>
  <c r="G21" i="5"/>
  <c r="G25" i="5" s="1"/>
  <c r="F20" i="5"/>
  <c r="F21" i="5"/>
  <c r="F25" i="5" s="1"/>
  <c r="E20" i="5"/>
  <c r="E21" i="5"/>
  <c r="E25" i="5" s="1"/>
  <c r="D20" i="5"/>
  <c r="D21" i="5"/>
  <c r="D25" i="5" s="1"/>
  <c r="O6" i="4"/>
  <c r="C46" i="4"/>
  <c r="B92" i="4"/>
  <c r="B49" i="4"/>
  <c r="A92" i="4"/>
  <c r="A49" i="4"/>
  <c r="O18" i="5"/>
  <c r="O17" i="5"/>
  <c r="O16" i="5"/>
  <c r="O15" i="5"/>
  <c r="O24" i="5" l="1"/>
  <c r="O19" i="5"/>
  <c r="O46" i="4"/>
  <c r="C20" i="5"/>
  <c r="C21" i="5"/>
  <c r="C25" i="5" s="1"/>
  <c r="C27" i="5" s="1"/>
  <c r="L12" i="5"/>
  <c r="J12" i="5"/>
  <c r="D12" i="5"/>
  <c r="F12" i="5"/>
  <c r="C12" i="5"/>
  <c r="C39" i="5" s="1"/>
  <c r="N12" i="5"/>
  <c r="O12" i="5" s="1"/>
  <c r="H12" i="5"/>
  <c r="C28" i="5" l="1"/>
  <c r="C30" i="5"/>
  <c r="C31" i="5" s="1"/>
  <c r="O20" i="5"/>
  <c r="O21" i="5"/>
  <c r="D28" i="5" l="1"/>
  <c r="C32" i="5"/>
  <c r="O25" i="5"/>
  <c r="O27" i="5" s="1"/>
  <c r="C42" i="5" s="1"/>
  <c r="C41" i="5"/>
  <c r="D31" i="5" l="1"/>
  <c r="E28" i="5"/>
  <c r="D32" i="5" l="1"/>
  <c r="E31" i="5"/>
  <c r="F28" i="5"/>
  <c r="F31" i="5" l="1"/>
  <c r="G28" i="5"/>
  <c r="E32" i="5"/>
  <c r="G31" i="5" l="1"/>
  <c r="G32" i="5" s="1"/>
  <c r="H28" i="5"/>
  <c r="F32" i="5"/>
  <c r="H31" i="5" l="1"/>
  <c r="H32" i="5" s="1"/>
  <c r="I28" i="5"/>
  <c r="I31" i="5" l="1"/>
  <c r="I32" i="5" s="1"/>
  <c r="J28" i="5"/>
  <c r="J31" i="5" l="1"/>
  <c r="J32" i="5" s="1"/>
  <c r="K28" i="5"/>
  <c r="K31" i="5" l="1"/>
  <c r="K32" i="5" s="1"/>
  <c r="L28" i="5"/>
  <c r="L31" i="5" l="1"/>
  <c r="L32" i="5" s="1"/>
  <c r="M28" i="5"/>
  <c r="M31" i="5" l="1"/>
  <c r="M32" i="5" s="1"/>
  <c r="N28" i="5"/>
  <c r="C44" i="5" l="1"/>
  <c r="N31" i="5"/>
  <c r="O28" i="5"/>
  <c r="C43" i="5"/>
  <c r="C46" i="5" l="1"/>
  <c r="C45" i="5"/>
  <c r="N32" i="5"/>
  <c r="C47" i="5" s="1"/>
</calcChain>
</file>

<file path=xl/sharedStrings.xml><?xml version="1.0" encoding="utf-8"?>
<sst xmlns="http://schemas.openxmlformats.org/spreadsheetml/2006/main" count="195" uniqueCount="121">
  <si>
    <t>Headcount Planning Template</t>
  </si>
  <si>
    <t>ControlFi · control-fi.com · Free to use and adapt</t>
  </si>
  <si>
    <t>How to use it</t>
  </si>
  <si>
    <t>1. Assumptions: set your plan start month, taxes &amp; benefits %, per-head costs, recruiting cost, sales ramp, starting cash, revenue and other operating costs.</t>
  </si>
  <si>
    <t>2. Roster: list everyone on payroll today (Status "Existing", start month 1), then every planned hire (Status "Planned", start month 1–12).</t>
  </si>
  <si>
    <t>3. Summary: read headcount by team, monthly cost, burn, ending cash and runway. Any month below your runway target is flagged "BELOW".</t>
  </si>
  <si>
    <t>4. Try a change: move a hire two months later, or delete one, and watch runway on the Summary sheet.</t>
  </si>
  <si>
    <t>Color legend</t>
  </si>
  <si>
    <t>Blue text = inputs you can change. Yellow fill = the key assumptions to review first. Black = formulas. Green = links to another sheet.</t>
  </si>
  <si>
    <t>What "fully loaded" means here</t>
  </si>
  <si>
    <t>Base salary × (1 + variable pay %) × (1 + employer taxes &amp; benefits %) + per-head tools, paid monthly from the start month. Recruiting and equipment are one-off costs in the hire month. Planned quota-carrying hires ramp linearly to full productivity over the ramp period. Runway is ending cash ÷ recurring monthly burn, excluding one-off hiring costs.</t>
  </si>
  <si>
    <t>Example data</t>
  </si>
  <si>
    <t>The roster is an illustrative 12-person software company planning 8 hires. Replace it with your own team.</t>
  </si>
  <si>
    <t>Sources for the default assumptions</t>
  </si>
  <si>
    <t>U.S. Bureau of Labor Statistics, Employer Costs for Employee Compensation, June 2026 (released September 9, 2026).</t>
  </si>
  <si>
    <t>SHRM 2025 Benchmarking Reports (released October 15, 2025): average cost per hire $5,475 non-executive, $35,879 executive.</t>
  </si>
  <si>
    <t>Bridge Group, 2024 SaaS AE Report: average account executive ramp time 5.7 months.</t>
  </si>
  <si>
    <t>Simplifications</t>
  </si>
  <si>
    <t>Monthly periods, no salary increases or departures within the 12 months, variable pay accrued evenly at target (including during ramp), no working-capital timing, no taxes on profit. Net cash flow = revenue − headcount cost − other operating costs; burn is the negative of net cash flow.</t>
  </si>
  <si>
    <t>Assumptions</t>
  </si>
  <si>
    <t>Blue cells are inputs. Yellow cells are the key assumptions to review first. All other sheets are formulas.</t>
  </si>
  <si>
    <t>Input</t>
  </si>
  <si>
    <t>Value</t>
  </si>
  <si>
    <t>Basis / source</t>
  </si>
  <si>
    <t>Plan start month</t>
  </si>
  <si>
    <t>First month of the 12-month plan.</t>
  </si>
  <si>
    <t>Employer taxes &amp; benefits, % of cash pay (base + variable)</t>
  </si>
  <si>
    <t>BLS ECEC, June 2026 (private industry): insurance $3.69 + retirement $1.57 + legally required benefits $3.40 = $8.66/hr against $32.82 wages + $3.54 paid leave ≈ 24%. Rounded to 25%; set your own from payroll.</t>
  </si>
  <si>
    <t>Software, tools &amp; other per-head costs, per employee per month</t>
  </si>
  <si>
    <t>Illustrative. Laptops are in the one-off line below.</t>
  </si>
  <si>
    <t>Recruiting cost per planned hire (default)</t>
  </si>
  <si>
    <t>SHRM 2025 Benchmarking: average non-executive cost per hire $5,475 (executive $35,879). Override per hire on the Roster sheet, e.g. for agency fees.</t>
  </si>
  <si>
    <t>Equipment &amp; onboarding per planned hire (one-off)</t>
  </si>
  <si>
    <t>Illustrative.</t>
  </si>
  <si>
    <t>Sales ramp, months to full productivity</t>
  </si>
  <si>
    <t>Bridge Group 2024 SaaS AE Report: average account executive ramp 5.7 months. Applied to planned hires marked quota-carrying on the Roster.</t>
  </si>
  <si>
    <t>Cash &amp; runway</t>
  </si>
  <si>
    <t>Starting cash</t>
  </si>
  <si>
    <t>Cash at the start of the plan.</t>
  </si>
  <si>
    <t>Monthly revenue in month 1</t>
  </si>
  <si>
    <t>Monthly revenue growth</t>
  </si>
  <si>
    <t>Illustrative, compounding month over month.</t>
  </si>
  <si>
    <t>Non-headcount operating costs per month</t>
  </si>
  <si>
    <t>Rent, marketing programs, hosting, professional fees: everything not on the Roster.</t>
  </si>
  <si>
    <t>Minimum runway target (months)</t>
  </si>
  <si>
    <t>The Summary flags any month where runway falls below this.</t>
  </si>
  <si>
    <t>Roster: current team and planned hires</t>
  </si>
  <si>
    <t>One row per person or planned role. Existing staff: Status "Existing" (start month 1, or blank). Planned hires: Status "Planned" and the month they start (1–12). Quota-carrying = Y for sales reps who carry a revenue target (ramp applies to planned ones). Leave unused rows blank.</t>
  </si>
  <si>
    <t>Role</t>
  </si>
  <si>
    <t>Department</t>
  </si>
  <si>
    <t>Status</t>
  </si>
  <si>
    <t>Start month (1–12)</t>
  </si>
  <si>
    <t>Base salary ($/yr)</t>
  </si>
  <si>
    <t>Variable pay, % of base</t>
  </si>
  <si>
    <t>Quota-carrying? (Y/N)</t>
  </si>
  <si>
    <t>Recruiting cost override, planned hires ($)</t>
  </si>
  <si>
    <t>Fully loaded annual cost ($)</t>
  </si>
  <si>
    <t>Loaded cost ÷ base</t>
  </si>
  <si>
    <t>Input check</t>
  </si>
  <si>
    <t>Founder &amp; CEO</t>
  </si>
  <si>
    <t>G&amp;A</t>
  </si>
  <si>
    <t>Existing</t>
  </si>
  <si>
    <t>N</t>
  </si>
  <si>
    <t>CTO</t>
  </si>
  <si>
    <t>Engineering</t>
  </si>
  <si>
    <t>Software engineer</t>
  </si>
  <si>
    <t>Product designer</t>
  </si>
  <si>
    <t>Account executive</t>
  </si>
  <si>
    <t>Sales</t>
  </si>
  <si>
    <t>Y</t>
  </si>
  <si>
    <t>Sales development rep</t>
  </si>
  <si>
    <t>Marketing manager</t>
  </si>
  <si>
    <t>Marketing</t>
  </si>
  <si>
    <t>Customer success manager</t>
  </si>
  <si>
    <t>Customer Success</t>
  </si>
  <si>
    <t>Finance &amp; operations</t>
  </si>
  <si>
    <t>Senior software engineer</t>
  </si>
  <si>
    <t>Planned</t>
  </si>
  <si>
    <t>Customer success specialist</t>
  </si>
  <si>
    <t>Growth marketer</t>
  </si>
  <si>
    <t>Fully loaded annual cost = base × (1 + variable %) × (1 + taxes &amp; benefits %) + per-head tools × 12. One-off recruiting and equipment costs are added in the hire month on the Monthly Cost sheet.</t>
  </si>
  <si>
    <t>Monthly cost by person</t>
  </si>
  <si>
    <t>Formulas only. Cost starts in the start month (blank start = month 1 for existing staff); recruiting and equipment are one-off in the hire month for planned roles. Lower blocks: one-off hiring costs and ramped quota-carrying capacity.</t>
  </si>
  <si>
    <t>12-month total</t>
  </si>
  <si>
    <t>Month #</t>
  </si>
  <si>
    <t>Total headcount cost</t>
  </si>
  <si>
    <t>One-off hiring costs (recruiting + equipment), included above</t>
  </si>
  <si>
    <t>Total one-off hiring costs</t>
  </si>
  <si>
    <t>Ramped quota-carrying capacity (1.0 = one fully productive rep)</t>
  </si>
  <si>
    <t>Total ramped quota-carrying capacity</t>
  </si>
  <si>
    <t>Summary: headcount, cost, burn and runway</t>
  </si>
  <si>
    <t>Formulas only. Change the Roster or Assumptions and everything here updates.</t>
  </si>
  <si>
    <t>12 months</t>
  </si>
  <si>
    <t>Headcount (end of month)</t>
  </si>
  <si>
    <t>Total headcount</t>
  </si>
  <si>
    <t>Headcount cost ($)</t>
  </si>
  <si>
    <t>No / unrecognized department</t>
  </si>
  <si>
    <t>Burn and runway ($)</t>
  </si>
  <si>
    <t>Revenue</t>
  </si>
  <si>
    <t>Less: headcount cost</t>
  </si>
  <si>
    <t>Less: non-headcount operating costs</t>
  </si>
  <si>
    <t>Net cash flow (negative = burn)</t>
  </si>
  <si>
    <t>Ending cash</t>
  </si>
  <si>
    <t>One-off hiring costs in the month (included above)</t>
  </si>
  <si>
    <t>Recurring net cash flow (excl. one-offs)</t>
  </si>
  <si>
    <t>Runway on recurring burn (months)</t>
  </si>
  <si>
    <t>Below minimum runway target?</t>
  </si>
  <si>
    <t>Ramped quota-carrying capacity (reps at full productivity)</t>
  </si>
  <si>
    <t>Sales headcount</t>
  </si>
  <si>
    <t>Key outputs</t>
  </si>
  <si>
    <t>Headcount, month 1 → month 12</t>
  </si>
  <si>
    <t>Planned hires</t>
  </si>
  <si>
    <t>12-month headcount cost</t>
  </si>
  <si>
    <t>12-month net burn</t>
  </si>
  <si>
    <t>Ending cash (month 12)</t>
  </si>
  <si>
    <t>Lowest cash balance in the plan</t>
  </si>
  <si>
    <t>Runway at month 12, recurring burn (months)</t>
  </si>
  <si>
    <t>Lowest runway in the plan (months)</t>
  </si>
  <si>
    <t>Months below minimum runway target</t>
  </si>
  <si>
    <t>Team fully loaded cost (incl. variable pay) ÷ base salary</t>
  </si>
  <si>
    <t>Roster rows with missing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</si>
</sst>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mmm\ yyyy"/>
    <numFmt numFmtId="165" formatCode="0.0%;\(0.0%\);\-"/>
    <numFmt numFmtId="166" formatCode="\$#,##0;&quot;($&quot;#,##0\);\-"/>
    <numFmt numFmtId="167" formatCode="#,##0;\(#,##0\);\-"/>
    <numFmt numFmtId="168" formatCode="0.00\x"/>
    <numFmt numFmtId="169" formatCode="mmm\ yy"/>
    <numFmt numFmtId="170" formatCode="0.00;\(0.00\);\-"/>
    <numFmt numFmtId="171" formatCode="0.0;\(0.0\);\-"/>
  </numFmts>
  <fonts count="12" x14ac:knownFonts="1">
    <font>
      <sz val="11"/>
      <color theme="1"/>
      <name val="Calibri"/>
      <family val="2"/>
      <charset val="1"/>
    </font>
    <font>
      <b/>
      <sz val="16"/>
      <color rgb="FF000000"/>
      <name val="Arial"/>
      <family val="2"/>
    </font>
    <font>
      <i/>
      <sz val="10"/>
      <color rgb="FF555555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C00000"/>
      <name val="Arial"/>
      <family val="2"/>
    </font>
    <font>
      <sz val="10"/>
      <color rgb="FF008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FAF"/>
        <bgColor rgb="FFFFFFFF"/>
      </patternFill>
    </fill>
    <fill>
      <patternFill patternType="solid">
        <fgColor rgb="FFFFFFAF"/>
        <bgColor rgb="FFFFFF00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166" fontId="4" fillId="0" borderId="0" xfId="0" applyNumberFormat="1" applyFont="1"/>
    <xf numFmtId="0" fontId="8" fillId="0" borderId="0" xfId="0" applyFont="1"/>
    <xf numFmtId="169" fontId="6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/>
    <xf numFmtId="166" fontId="3" fillId="0" borderId="0" xfId="0" applyNumberFormat="1" applyFont="1"/>
    <xf numFmtId="166" fontId="3" fillId="0" borderId="1" xfId="0" applyNumberFormat="1" applyFont="1" applyBorder="1"/>
    <xf numFmtId="166" fontId="0" fillId="0" borderId="0" xfId="0" applyNumberFormat="1"/>
    <xf numFmtId="170" fontId="4" fillId="0" borderId="0" xfId="0" applyNumberFormat="1" applyFont="1"/>
    <xf numFmtId="2" fontId="3" fillId="0" borderId="1" xfId="0" applyNumberFormat="1" applyFont="1" applyBorder="1"/>
    <xf numFmtId="167" fontId="3" fillId="0" borderId="0" xfId="0" applyNumberFormat="1" applyFont="1"/>
    <xf numFmtId="166" fontId="9" fillId="0" borderId="0" xfId="0" applyNumberFormat="1" applyFont="1"/>
    <xf numFmtId="0" fontId="0" fillId="0" borderId="0" xfId="0" applyAlignment="1">
      <alignment horizontal="center"/>
    </xf>
    <xf numFmtId="2" fontId="9" fillId="0" borderId="0" xfId="0" applyNumberFormat="1" applyFont="1"/>
    <xf numFmtId="171" fontId="3" fillId="0" borderId="0" xfId="0" applyNumberFormat="1" applyFont="1"/>
    <xf numFmtId="168" fontId="3" fillId="0" borderId="0" xfId="0" applyNumberFormat="1" applyFont="1"/>
    <xf numFmtId="164" fontId="7" fillId="3" borderId="0" xfId="0" applyNumberFormat="1" applyFont="1" applyFill="1" applyAlignment="1">
      <alignment vertical="center"/>
    </xf>
    <xf numFmtId="165" fontId="7" fillId="4" borderId="0" xfId="0" applyNumberFormat="1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167" fontId="7" fillId="4" borderId="0" xfId="0" applyNumberFormat="1" applyFont="1" applyFill="1" applyAlignment="1">
      <alignment vertical="center"/>
    </xf>
    <xf numFmtId="166" fontId="7" fillId="3" borderId="0" xfId="0" applyNumberFormat="1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65" fontId="7" fillId="3" borderId="0" xfId="0" applyNumberFormat="1" applyFont="1" applyFill="1" applyAlignment="1">
      <alignment vertical="center"/>
    </xf>
    <xf numFmtId="0" fontId="7" fillId="3" borderId="0" xfId="0" applyFont="1" applyFill="1"/>
    <xf numFmtId="49" fontId="3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indent="1"/>
    </xf>
    <xf numFmtId="167" fontId="10" fillId="0" borderId="0" xfId="0" applyNumberFormat="1" applyFont="1"/>
    <xf numFmtId="166" fontId="10" fillId="0" borderId="0" xfId="0" applyNumberFormat="1" applyFont="1"/>
    <xf numFmtId="0" fontId="3" fillId="0" borderId="2" xfId="0" applyFont="1" applyBorder="1"/>
    <xf numFmtId="166" fontId="3" fillId="0" borderId="2" xfId="0" applyNumberFormat="1" applyFont="1" applyBorder="1"/>
    <xf numFmtId="0" fontId="3" fillId="0" borderId="3" xfId="0" applyFont="1" applyBorder="1"/>
    <xf numFmtId="166" fontId="3" fillId="0" borderId="3" xfId="0" applyNumberFormat="1" applyFont="1" applyBorder="1"/>
    <xf numFmtId="167" fontId="3" fillId="0" borderId="2" xfId="0" applyNumberFormat="1" applyFont="1" applyBorder="1"/>
    <xf numFmtId="171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7" fillId="3" borderId="0" xfId="0" applyFont="1" applyFill="1" applyAlignment="1">
      <alignment horizontal="center"/>
    </xf>
    <xf numFmtId="167" fontId="7" fillId="3" borderId="0" xfId="0" applyNumberFormat="1" applyFont="1" applyFill="1" applyAlignment="1">
      <alignment horizontal="center"/>
    </xf>
    <xf numFmtId="165" fontId="7" fillId="3" borderId="0" xfId="0" applyNumberFormat="1" applyFont="1" applyFill="1" applyAlignment="1">
      <alignment horizontal="center"/>
    </xf>
    <xf numFmtId="168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showGridLines="0" tabSelected="1" zoomScaleNormal="100" workbookViewId="0"/>
  </sheetViews>
  <sheetFormatPr baseColWidth="10" defaultColWidth="8.6640625" defaultRowHeight="15" x14ac:dyDescent="0.2"/>
  <cols>
    <col min="1" max="1" width="120" customWidth="1"/>
  </cols>
  <sheetData>
    <row r="1" spans="1:1" ht="20" x14ac:dyDescent="0.2">
      <c r="A1" s="1" t="s">
        <v>0</v>
      </c>
    </row>
    <row r="2" spans="1:1" x14ac:dyDescent="0.2">
      <c r="A2" s="2" t="s">
        <v>1</v>
      </c>
    </row>
    <row r="4" spans="1:1" x14ac:dyDescent="0.2">
      <c r="A4" s="3" t="s">
        <v>2</v>
      </c>
    </row>
    <row r="5" spans="1:1" ht="28" x14ac:dyDescent="0.2">
      <c r="A5" s="4" t="s">
        <v>3</v>
      </c>
    </row>
    <row r="6" spans="1:1" x14ac:dyDescent="0.2">
      <c r="A6" s="4" t="s">
        <v>4</v>
      </c>
    </row>
    <row r="7" spans="1:1" x14ac:dyDescent="0.2">
      <c r="A7" s="4" t="s">
        <v>5</v>
      </c>
    </row>
    <row r="8" spans="1:1" x14ac:dyDescent="0.2">
      <c r="A8" s="4" t="s">
        <v>6</v>
      </c>
    </row>
    <row r="9" spans="1:1" x14ac:dyDescent="0.2">
      <c r="A9" s="4"/>
    </row>
    <row r="10" spans="1:1" x14ac:dyDescent="0.2">
      <c r="A10" s="3" t="s">
        <v>7</v>
      </c>
    </row>
    <row r="11" spans="1:1" x14ac:dyDescent="0.2">
      <c r="A11" s="4" t="s">
        <v>8</v>
      </c>
    </row>
    <row r="12" spans="1:1" x14ac:dyDescent="0.2">
      <c r="A12" s="4"/>
    </row>
    <row r="13" spans="1:1" x14ac:dyDescent="0.2">
      <c r="A13" s="3" t="s">
        <v>9</v>
      </c>
    </row>
    <row r="14" spans="1:1" ht="42" x14ac:dyDescent="0.2">
      <c r="A14" s="4" t="s">
        <v>10</v>
      </c>
    </row>
    <row r="15" spans="1:1" x14ac:dyDescent="0.2">
      <c r="A15" s="4"/>
    </row>
    <row r="16" spans="1:1" x14ac:dyDescent="0.2">
      <c r="A16" s="3" t="s">
        <v>11</v>
      </c>
    </row>
    <row r="17" spans="1:1" x14ac:dyDescent="0.2">
      <c r="A17" s="4" t="s">
        <v>12</v>
      </c>
    </row>
    <row r="18" spans="1:1" x14ac:dyDescent="0.2">
      <c r="A18" s="4"/>
    </row>
    <row r="19" spans="1:1" x14ac:dyDescent="0.2">
      <c r="A19" s="3" t="s">
        <v>13</v>
      </c>
    </row>
    <row r="20" spans="1:1" x14ac:dyDescent="0.2">
      <c r="A20" s="4" t="s">
        <v>14</v>
      </c>
    </row>
    <row r="21" spans="1:1" x14ac:dyDescent="0.2">
      <c r="A21" s="4" t="s">
        <v>15</v>
      </c>
    </row>
    <row r="22" spans="1:1" x14ac:dyDescent="0.2">
      <c r="A22" s="4" t="s">
        <v>16</v>
      </c>
    </row>
    <row r="23" spans="1:1" x14ac:dyDescent="0.2">
      <c r="A23" s="4"/>
    </row>
    <row r="24" spans="1:1" x14ac:dyDescent="0.2">
      <c r="A24" s="3" t="s">
        <v>17</v>
      </c>
    </row>
    <row r="25" spans="1:1" ht="28" x14ac:dyDescent="0.2">
      <c r="A25" s="4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showGridLines="0" zoomScaleNormal="100" workbookViewId="0"/>
  </sheetViews>
  <sheetFormatPr baseColWidth="10" defaultColWidth="8.6640625" defaultRowHeight="15" x14ac:dyDescent="0.2"/>
  <cols>
    <col min="1" max="1" width="52" style="32" customWidth="1"/>
    <col min="2" max="2" width="2" style="32" customWidth="1"/>
    <col min="3" max="3" width="16" style="32" customWidth="1"/>
    <col min="4" max="4" width="90" style="32" customWidth="1"/>
    <col min="5" max="16384" width="8.6640625" style="32"/>
  </cols>
  <sheetData>
    <row r="1" spans="1:4" ht="18" x14ac:dyDescent="0.2">
      <c r="A1" s="31" t="s">
        <v>19</v>
      </c>
    </row>
    <row r="2" spans="1:4" x14ac:dyDescent="0.2">
      <c r="A2" s="33" t="s">
        <v>20</v>
      </c>
    </row>
    <row r="4" spans="1:4" x14ac:dyDescent="0.2">
      <c r="A4" s="6" t="s">
        <v>21</v>
      </c>
      <c r="C4" s="6" t="s">
        <v>22</v>
      </c>
      <c r="D4" s="6" t="s">
        <v>23</v>
      </c>
    </row>
    <row r="5" spans="1:4" ht="30" customHeight="1" x14ac:dyDescent="0.2">
      <c r="A5" s="34" t="s">
        <v>24</v>
      </c>
      <c r="C5" s="25">
        <v>46388</v>
      </c>
      <c r="D5" s="35" t="s">
        <v>25</v>
      </c>
    </row>
    <row r="6" spans="1:4" ht="30" customHeight="1" x14ac:dyDescent="0.2">
      <c r="A6" s="34" t="s">
        <v>26</v>
      </c>
      <c r="C6" s="26">
        <v>0.25</v>
      </c>
      <c r="D6" s="35" t="s">
        <v>27</v>
      </c>
    </row>
    <row r="7" spans="1:4" ht="30" customHeight="1" x14ac:dyDescent="0.2">
      <c r="A7" s="34" t="s">
        <v>28</v>
      </c>
      <c r="C7" s="27">
        <v>300</v>
      </c>
      <c r="D7" s="35" t="s">
        <v>29</v>
      </c>
    </row>
    <row r="8" spans="1:4" ht="30" customHeight="1" x14ac:dyDescent="0.2">
      <c r="A8" s="34" t="s">
        <v>30</v>
      </c>
      <c r="C8" s="28">
        <v>5475</v>
      </c>
      <c r="D8" s="35" t="s">
        <v>31</v>
      </c>
    </row>
    <row r="9" spans="1:4" ht="30" customHeight="1" x14ac:dyDescent="0.2">
      <c r="A9" s="34" t="s">
        <v>32</v>
      </c>
      <c r="C9" s="27">
        <v>2500</v>
      </c>
      <c r="D9" s="35" t="s">
        <v>33</v>
      </c>
    </row>
    <row r="10" spans="1:4" ht="30" customHeight="1" x14ac:dyDescent="0.2">
      <c r="A10" s="34" t="s">
        <v>34</v>
      </c>
      <c r="C10" s="29">
        <v>6</v>
      </c>
      <c r="D10" s="35" t="s">
        <v>35</v>
      </c>
    </row>
    <row r="11" spans="1:4" ht="30" customHeight="1" x14ac:dyDescent="0.2">
      <c r="A11" s="36" t="s">
        <v>36</v>
      </c>
    </row>
    <row r="12" spans="1:4" ht="30" customHeight="1" x14ac:dyDescent="0.2">
      <c r="A12" s="34" t="s">
        <v>37</v>
      </c>
      <c r="C12" s="28">
        <v>3000000</v>
      </c>
      <c r="D12" s="35" t="s">
        <v>38</v>
      </c>
    </row>
    <row r="13" spans="1:4" ht="30" customHeight="1" x14ac:dyDescent="0.2">
      <c r="A13" s="34" t="s">
        <v>39</v>
      </c>
      <c r="C13" s="27">
        <v>150000</v>
      </c>
      <c r="D13" s="35" t="s">
        <v>33</v>
      </c>
    </row>
    <row r="14" spans="1:4" ht="30" customHeight="1" x14ac:dyDescent="0.2">
      <c r="A14" s="34" t="s">
        <v>40</v>
      </c>
      <c r="C14" s="37">
        <v>0.04</v>
      </c>
      <c r="D14" s="35" t="s">
        <v>41</v>
      </c>
    </row>
    <row r="15" spans="1:4" ht="30" customHeight="1" x14ac:dyDescent="0.2">
      <c r="A15" s="34" t="s">
        <v>42</v>
      </c>
      <c r="C15" s="27">
        <v>60000</v>
      </c>
      <c r="D15" s="35" t="s">
        <v>43</v>
      </c>
    </row>
    <row r="16" spans="1:4" ht="30" customHeight="1" x14ac:dyDescent="0.2">
      <c r="A16" s="34" t="s">
        <v>44</v>
      </c>
      <c r="C16" s="29">
        <v>12</v>
      </c>
      <c r="D16" s="35" t="s">
        <v>45</v>
      </c>
    </row>
  </sheetData>
  <dataValidations count="1">
    <dataValidation type="whole" operator="greaterThanOrEqual" sqref="C10" xr:uid="{00000000-0002-0000-0100-000000000000}">
      <formula1>1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6640625" defaultRowHeight="15" x14ac:dyDescent="0.2"/>
  <cols>
    <col min="1" max="1" width="30" customWidth="1"/>
    <col min="2" max="2" width="18" style="21" customWidth="1"/>
    <col min="3" max="3" width="11" style="21" customWidth="1"/>
    <col min="4" max="4" width="12" style="21" customWidth="1"/>
    <col min="5" max="5" width="15" customWidth="1"/>
    <col min="6" max="7" width="13" style="21" customWidth="1"/>
    <col min="8" max="9" width="17" customWidth="1"/>
    <col min="10" max="10" width="12" style="21" customWidth="1"/>
    <col min="11" max="11" width="15" customWidth="1"/>
  </cols>
  <sheetData>
    <row r="1" spans="1:11" ht="18" x14ac:dyDescent="0.2">
      <c r="A1" s="5" t="s">
        <v>46</v>
      </c>
    </row>
    <row r="2" spans="1:11" x14ac:dyDescent="0.2">
      <c r="A2" s="2" t="s">
        <v>47</v>
      </c>
    </row>
    <row r="5" spans="1:11" ht="42" customHeight="1" x14ac:dyDescent="0.2">
      <c r="A5" s="6" t="s">
        <v>48</v>
      </c>
      <c r="B5" s="6" t="s">
        <v>49</v>
      </c>
      <c r="C5" s="6" t="s">
        <v>50</v>
      </c>
      <c r="D5" s="6" t="s">
        <v>51</v>
      </c>
      <c r="E5" s="6" t="s">
        <v>52</v>
      </c>
      <c r="F5" s="6" t="s">
        <v>53</v>
      </c>
      <c r="G5" s="6" t="s">
        <v>54</v>
      </c>
      <c r="H5" s="6" t="s">
        <v>55</v>
      </c>
      <c r="I5" s="6" t="s">
        <v>56</v>
      </c>
      <c r="J5" s="6" t="s">
        <v>57</v>
      </c>
      <c r="K5" s="6" t="s">
        <v>58</v>
      </c>
    </row>
    <row r="6" spans="1:11" x14ac:dyDescent="0.2">
      <c r="A6" s="38" t="s">
        <v>59</v>
      </c>
      <c r="B6" s="51" t="s">
        <v>60</v>
      </c>
      <c r="C6" s="51" t="s">
        <v>61</v>
      </c>
      <c r="D6" s="52">
        <v>1</v>
      </c>
      <c r="E6" s="30">
        <v>150000</v>
      </c>
      <c r="F6" s="53">
        <v>0</v>
      </c>
      <c r="G6" s="51" t="s">
        <v>62</v>
      </c>
      <c r="H6" s="30"/>
      <c r="I6" s="9">
        <f>IF(OR(A6="",E6=""),"",E6*(1+F6)*(1+Assumptions!$C$6)+Assumptions!$C$7*12)</f>
        <v>191100</v>
      </c>
      <c r="J6" s="54">
        <f t="shared" ref="J6:J45" si="0">IF(OR(I6="",E6=0),"",I6/E6)</f>
        <v>1.274</v>
      </c>
      <c r="K6" s="10" t="str">
        <f t="shared" ref="K6:K45" si="1">IF(A6="","",IF(OR(B6="",E6="",AND(C6="Planned",D6="")),"Missing input",""))</f>
        <v/>
      </c>
    </row>
    <row r="7" spans="1:11" x14ac:dyDescent="0.2">
      <c r="A7" s="38" t="s">
        <v>63</v>
      </c>
      <c r="B7" s="51" t="s">
        <v>64</v>
      </c>
      <c r="C7" s="51" t="s">
        <v>61</v>
      </c>
      <c r="D7" s="52">
        <v>1</v>
      </c>
      <c r="E7" s="30">
        <v>170000</v>
      </c>
      <c r="F7" s="53">
        <v>0</v>
      </c>
      <c r="G7" s="51" t="s">
        <v>62</v>
      </c>
      <c r="H7" s="30"/>
      <c r="I7" s="9">
        <f>IF(OR(A7="",E7=""),"",E7*(1+F7)*(1+Assumptions!$C$6)+Assumptions!$C$7*12)</f>
        <v>216100</v>
      </c>
      <c r="J7" s="54">
        <f t="shared" si="0"/>
        <v>1.2711764705882354</v>
      </c>
      <c r="K7" s="10" t="str">
        <f t="shared" si="1"/>
        <v/>
      </c>
    </row>
    <row r="8" spans="1:11" x14ac:dyDescent="0.2">
      <c r="A8" s="38" t="s">
        <v>65</v>
      </c>
      <c r="B8" s="51" t="s">
        <v>64</v>
      </c>
      <c r="C8" s="51" t="s">
        <v>61</v>
      </c>
      <c r="D8" s="52">
        <v>1</v>
      </c>
      <c r="E8" s="30">
        <v>140000</v>
      </c>
      <c r="F8" s="53">
        <v>0</v>
      </c>
      <c r="G8" s="51" t="s">
        <v>62</v>
      </c>
      <c r="H8" s="30"/>
      <c r="I8" s="9">
        <f>IF(OR(A8="",E8=""),"",E8*(1+F8)*(1+Assumptions!$C$6)+Assumptions!$C$7*12)</f>
        <v>178600</v>
      </c>
      <c r="J8" s="54">
        <f t="shared" si="0"/>
        <v>1.2757142857142858</v>
      </c>
      <c r="K8" s="10" t="str">
        <f t="shared" si="1"/>
        <v/>
      </c>
    </row>
    <row r="9" spans="1:11" x14ac:dyDescent="0.2">
      <c r="A9" s="38" t="s">
        <v>65</v>
      </c>
      <c r="B9" s="51" t="s">
        <v>64</v>
      </c>
      <c r="C9" s="51" t="s">
        <v>61</v>
      </c>
      <c r="D9" s="52">
        <v>1</v>
      </c>
      <c r="E9" s="30">
        <v>140000</v>
      </c>
      <c r="F9" s="53">
        <v>0</v>
      </c>
      <c r="G9" s="51" t="s">
        <v>62</v>
      </c>
      <c r="H9" s="30"/>
      <c r="I9" s="9">
        <f>IF(OR(A9="",E9=""),"",E9*(1+F9)*(1+Assumptions!$C$6)+Assumptions!$C$7*12)</f>
        <v>178600</v>
      </c>
      <c r="J9" s="54">
        <f t="shared" si="0"/>
        <v>1.2757142857142858</v>
      </c>
      <c r="K9" s="10" t="str">
        <f t="shared" si="1"/>
        <v/>
      </c>
    </row>
    <row r="10" spans="1:11" x14ac:dyDescent="0.2">
      <c r="A10" s="38" t="s">
        <v>65</v>
      </c>
      <c r="B10" s="51" t="s">
        <v>64</v>
      </c>
      <c r="C10" s="51" t="s">
        <v>61</v>
      </c>
      <c r="D10" s="52">
        <v>1</v>
      </c>
      <c r="E10" s="30">
        <v>130000</v>
      </c>
      <c r="F10" s="53">
        <v>0</v>
      </c>
      <c r="G10" s="51" t="s">
        <v>62</v>
      </c>
      <c r="H10" s="30"/>
      <c r="I10" s="9">
        <f>IF(OR(A10="",E10=""),"",E10*(1+F10)*(1+Assumptions!$C$6)+Assumptions!$C$7*12)</f>
        <v>166100</v>
      </c>
      <c r="J10" s="54">
        <f t="shared" si="0"/>
        <v>1.2776923076923077</v>
      </c>
      <c r="K10" s="10" t="str">
        <f t="shared" si="1"/>
        <v/>
      </c>
    </row>
    <row r="11" spans="1:11" x14ac:dyDescent="0.2">
      <c r="A11" s="38" t="s">
        <v>65</v>
      </c>
      <c r="B11" s="51" t="s">
        <v>64</v>
      </c>
      <c r="C11" s="51" t="s">
        <v>61</v>
      </c>
      <c r="D11" s="52">
        <v>1</v>
      </c>
      <c r="E11" s="30">
        <v>125000</v>
      </c>
      <c r="F11" s="53">
        <v>0</v>
      </c>
      <c r="G11" s="51" t="s">
        <v>62</v>
      </c>
      <c r="H11" s="30"/>
      <c r="I11" s="9">
        <f>IF(OR(A11="",E11=""),"",E11*(1+F11)*(1+Assumptions!$C$6)+Assumptions!$C$7*12)</f>
        <v>159850</v>
      </c>
      <c r="J11" s="54">
        <f t="shared" si="0"/>
        <v>1.2787999999999999</v>
      </c>
      <c r="K11" s="10" t="str">
        <f t="shared" si="1"/>
        <v/>
      </c>
    </row>
    <row r="12" spans="1:11" x14ac:dyDescent="0.2">
      <c r="A12" s="38" t="s">
        <v>66</v>
      </c>
      <c r="B12" s="51" t="s">
        <v>64</v>
      </c>
      <c r="C12" s="51" t="s">
        <v>61</v>
      </c>
      <c r="D12" s="52">
        <v>1</v>
      </c>
      <c r="E12" s="30">
        <v>120000</v>
      </c>
      <c r="F12" s="53">
        <v>0</v>
      </c>
      <c r="G12" s="51" t="s">
        <v>62</v>
      </c>
      <c r="H12" s="30"/>
      <c r="I12" s="9">
        <f>IF(OR(A12="",E12=""),"",E12*(1+F12)*(1+Assumptions!$C$6)+Assumptions!$C$7*12)</f>
        <v>153600</v>
      </c>
      <c r="J12" s="54">
        <f t="shared" si="0"/>
        <v>1.28</v>
      </c>
      <c r="K12" s="10" t="str">
        <f t="shared" si="1"/>
        <v/>
      </c>
    </row>
    <row r="13" spans="1:11" x14ac:dyDescent="0.2">
      <c r="A13" s="38" t="s">
        <v>67</v>
      </c>
      <c r="B13" s="51" t="s">
        <v>68</v>
      </c>
      <c r="C13" s="51" t="s">
        <v>61</v>
      </c>
      <c r="D13" s="52">
        <v>1</v>
      </c>
      <c r="E13" s="30">
        <v>100000</v>
      </c>
      <c r="F13" s="53">
        <v>0.5</v>
      </c>
      <c r="G13" s="51" t="s">
        <v>69</v>
      </c>
      <c r="H13" s="30"/>
      <c r="I13" s="9">
        <f>IF(OR(A13="",E13=""),"",E13*(1+F13)*(1+Assumptions!$C$6)+Assumptions!$C$7*12)</f>
        <v>191100</v>
      </c>
      <c r="J13" s="54">
        <f t="shared" si="0"/>
        <v>1.911</v>
      </c>
      <c r="K13" s="10" t="str">
        <f t="shared" si="1"/>
        <v/>
      </c>
    </row>
    <row r="14" spans="1:11" x14ac:dyDescent="0.2">
      <c r="A14" s="38" t="s">
        <v>70</v>
      </c>
      <c r="B14" s="51" t="s">
        <v>68</v>
      </c>
      <c r="C14" s="51" t="s">
        <v>61</v>
      </c>
      <c r="D14" s="52">
        <v>1</v>
      </c>
      <c r="E14" s="30">
        <v>65000</v>
      </c>
      <c r="F14" s="53">
        <v>0.3</v>
      </c>
      <c r="G14" s="51" t="s">
        <v>62</v>
      </c>
      <c r="H14" s="30"/>
      <c r="I14" s="9">
        <f>IF(OR(A14="",E14=""),"",E14*(1+F14)*(1+Assumptions!$C$6)+Assumptions!$C$7*12)</f>
        <v>109225</v>
      </c>
      <c r="J14" s="54">
        <f t="shared" si="0"/>
        <v>1.6803846153846154</v>
      </c>
      <c r="K14" s="10" t="str">
        <f t="shared" si="1"/>
        <v/>
      </c>
    </row>
    <row r="15" spans="1:11" x14ac:dyDescent="0.2">
      <c r="A15" s="38" t="s">
        <v>71</v>
      </c>
      <c r="B15" s="51" t="s">
        <v>72</v>
      </c>
      <c r="C15" s="51" t="s">
        <v>61</v>
      </c>
      <c r="D15" s="52">
        <v>1</v>
      </c>
      <c r="E15" s="30">
        <v>110000</v>
      </c>
      <c r="F15" s="53">
        <v>0</v>
      </c>
      <c r="G15" s="51" t="s">
        <v>62</v>
      </c>
      <c r="H15" s="30"/>
      <c r="I15" s="9">
        <f>IF(OR(A15="",E15=""),"",E15*(1+F15)*(1+Assumptions!$C$6)+Assumptions!$C$7*12)</f>
        <v>141100</v>
      </c>
      <c r="J15" s="54">
        <f t="shared" si="0"/>
        <v>1.2827272727272727</v>
      </c>
      <c r="K15" s="10" t="str">
        <f t="shared" si="1"/>
        <v/>
      </c>
    </row>
    <row r="16" spans="1:11" x14ac:dyDescent="0.2">
      <c r="A16" s="38" t="s">
        <v>73</v>
      </c>
      <c r="B16" s="51" t="s">
        <v>74</v>
      </c>
      <c r="C16" s="51" t="s">
        <v>61</v>
      </c>
      <c r="D16" s="52">
        <v>1</v>
      </c>
      <c r="E16" s="30">
        <v>90000</v>
      </c>
      <c r="F16" s="53">
        <v>0</v>
      </c>
      <c r="G16" s="51" t="s">
        <v>62</v>
      </c>
      <c r="H16" s="30"/>
      <c r="I16" s="9">
        <f>IF(OR(A16="",E16=""),"",E16*(1+F16)*(1+Assumptions!$C$6)+Assumptions!$C$7*12)</f>
        <v>116100</v>
      </c>
      <c r="J16" s="54">
        <f t="shared" si="0"/>
        <v>1.29</v>
      </c>
      <c r="K16" s="10" t="str">
        <f t="shared" si="1"/>
        <v/>
      </c>
    </row>
    <row r="17" spans="1:11" x14ac:dyDescent="0.2">
      <c r="A17" s="38" t="s">
        <v>75</v>
      </c>
      <c r="B17" s="51" t="s">
        <v>60</v>
      </c>
      <c r="C17" s="51" t="s">
        <v>61</v>
      </c>
      <c r="D17" s="52">
        <v>1</v>
      </c>
      <c r="E17" s="30">
        <v>95000</v>
      </c>
      <c r="F17" s="53">
        <v>0</v>
      </c>
      <c r="G17" s="51" t="s">
        <v>62</v>
      </c>
      <c r="H17" s="30"/>
      <c r="I17" s="9">
        <f>IF(OR(A17="",E17=""),"",E17*(1+F17)*(1+Assumptions!$C$6)+Assumptions!$C$7*12)</f>
        <v>122350</v>
      </c>
      <c r="J17" s="54">
        <f t="shared" si="0"/>
        <v>1.2878947368421052</v>
      </c>
      <c r="K17" s="10" t="str">
        <f t="shared" si="1"/>
        <v/>
      </c>
    </row>
    <row r="18" spans="1:11" x14ac:dyDescent="0.2">
      <c r="A18" s="38" t="s">
        <v>76</v>
      </c>
      <c r="B18" s="51" t="s">
        <v>64</v>
      </c>
      <c r="C18" s="51" t="s">
        <v>77</v>
      </c>
      <c r="D18" s="52">
        <v>2</v>
      </c>
      <c r="E18" s="30">
        <v>160000</v>
      </c>
      <c r="F18" s="53">
        <v>0</v>
      </c>
      <c r="G18" s="51" t="s">
        <v>62</v>
      </c>
      <c r="H18" s="30"/>
      <c r="I18" s="9">
        <f>IF(OR(A18="",E18=""),"",E18*(1+F18)*(1+Assumptions!$C$6)+Assumptions!$C$7*12)</f>
        <v>203600</v>
      </c>
      <c r="J18" s="54">
        <f t="shared" si="0"/>
        <v>1.2725</v>
      </c>
      <c r="K18" s="10" t="str">
        <f t="shared" si="1"/>
        <v/>
      </c>
    </row>
    <row r="19" spans="1:11" x14ac:dyDescent="0.2">
      <c r="A19" s="38" t="s">
        <v>67</v>
      </c>
      <c r="B19" s="51" t="s">
        <v>68</v>
      </c>
      <c r="C19" s="51" t="s">
        <v>77</v>
      </c>
      <c r="D19" s="52">
        <v>3</v>
      </c>
      <c r="E19" s="30">
        <v>100000</v>
      </c>
      <c r="F19" s="53">
        <v>0.5</v>
      </c>
      <c r="G19" s="51" t="s">
        <v>69</v>
      </c>
      <c r="H19" s="30"/>
      <c r="I19" s="9">
        <f>IF(OR(A19="",E19=""),"",E19*(1+F19)*(1+Assumptions!$C$6)+Assumptions!$C$7*12)</f>
        <v>191100</v>
      </c>
      <c r="J19" s="54">
        <f t="shared" si="0"/>
        <v>1.911</v>
      </c>
      <c r="K19" s="10" t="str">
        <f t="shared" si="1"/>
        <v/>
      </c>
    </row>
    <row r="20" spans="1:11" x14ac:dyDescent="0.2">
      <c r="A20" s="38" t="s">
        <v>65</v>
      </c>
      <c r="B20" s="51" t="s">
        <v>64</v>
      </c>
      <c r="C20" s="51" t="s">
        <v>77</v>
      </c>
      <c r="D20" s="52">
        <v>4</v>
      </c>
      <c r="E20" s="30">
        <v>135000</v>
      </c>
      <c r="F20" s="53">
        <v>0</v>
      </c>
      <c r="G20" s="51" t="s">
        <v>62</v>
      </c>
      <c r="H20" s="30"/>
      <c r="I20" s="9">
        <f>IF(OR(A20="",E20=""),"",E20*(1+F20)*(1+Assumptions!$C$6)+Assumptions!$C$7*12)</f>
        <v>172350</v>
      </c>
      <c r="J20" s="54">
        <f t="shared" si="0"/>
        <v>1.2766666666666666</v>
      </c>
      <c r="K20" s="10" t="str">
        <f t="shared" si="1"/>
        <v/>
      </c>
    </row>
    <row r="21" spans="1:11" x14ac:dyDescent="0.2">
      <c r="A21" s="38" t="s">
        <v>70</v>
      </c>
      <c r="B21" s="51" t="s">
        <v>68</v>
      </c>
      <c r="C21" s="51" t="s">
        <v>77</v>
      </c>
      <c r="D21" s="52">
        <v>5</v>
      </c>
      <c r="E21" s="30">
        <v>65000</v>
      </c>
      <c r="F21" s="53">
        <v>0.3</v>
      </c>
      <c r="G21" s="51" t="s">
        <v>62</v>
      </c>
      <c r="H21" s="30"/>
      <c r="I21" s="9">
        <f>IF(OR(A21="",E21=""),"",E21*(1+F21)*(1+Assumptions!$C$6)+Assumptions!$C$7*12)</f>
        <v>109225</v>
      </c>
      <c r="J21" s="54">
        <f t="shared" si="0"/>
        <v>1.6803846153846154</v>
      </c>
      <c r="K21" s="10" t="str">
        <f t="shared" si="1"/>
        <v/>
      </c>
    </row>
    <row r="22" spans="1:11" x14ac:dyDescent="0.2">
      <c r="A22" s="38" t="s">
        <v>78</v>
      </c>
      <c r="B22" s="51" t="s">
        <v>74</v>
      </c>
      <c r="C22" s="51" t="s">
        <v>77</v>
      </c>
      <c r="D22" s="52">
        <v>6</v>
      </c>
      <c r="E22" s="30">
        <v>75000</v>
      </c>
      <c r="F22" s="53">
        <v>0</v>
      </c>
      <c r="G22" s="51" t="s">
        <v>62</v>
      </c>
      <c r="H22" s="30"/>
      <c r="I22" s="9">
        <f>IF(OR(A22="",E22=""),"",E22*(1+F22)*(1+Assumptions!$C$6)+Assumptions!$C$7*12)</f>
        <v>97350</v>
      </c>
      <c r="J22" s="54">
        <f t="shared" si="0"/>
        <v>1.298</v>
      </c>
      <c r="K22" s="10" t="str">
        <f t="shared" si="1"/>
        <v/>
      </c>
    </row>
    <row r="23" spans="1:11" x14ac:dyDescent="0.2">
      <c r="A23" s="38" t="s">
        <v>67</v>
      </c>
      <c r="B23" s="51" t="s">
        <v>68</v>
      </c>
      <c r="C23" s="51" t="s">
        <v>77</v>
      </c>
      <c r="D23" s="52">
        <v>7</v>
      </c>
      <c r="E23" s="30">
        <v>100000</v>
      </c>
      <c r="F23" s="53">
        <v>0.5</v>
      </c>
      <c r="G23" s="51" t="s">
        <v>69</v>
      </c>
      <c r="H23" s="30"/>
      <c r="I23" s="9">
        <f>IF(OR(A23="",E23=""),"",E23*(1+F23)*(1+Assumptions!$C$6)+Assumptions!$C$7*12)</f>
        <v>191100</v>
      </c>
      <c r="J23" s="54">
        <f t="shared" si="0"/>
        <v>1.911</v>
      </c>
      <c r="K23" s="10" t="str">
        <f t="shared" si="1"/>
        <v/>
      </c>
    </row>
    <row r="24" spans="1:11" x14ac:dyDescent="0.2">
      <c r="A24" s="38" t="s">
        <v>79</v>
      </c>
      <c r="B24" s="51" t="s">
        <v>72</v>
      </c>
      <c r="C24" s="51" t="s">
        <v>77</v>
      </c>
      <c r="D24" s="52">
        <v>8</v>
      </c>
      <c r="E24" s="30">
        <v>115000</v>
      </c>
      <c r="F24" s="53">
        <v>0</v>
      </c>
      <c r="G24" s="51" t="s">
        <v>62</v>
      </c>
      <c r="H24" s="30"/>
      <c r="I24" s="9">
        <f>IF(OR(A24="",E24=""),"",E24*(1+F24)*(1+Assumptions!$C$6)+Assumptions!$C$7*12)</f>
        <v>147350</v>
      </c>
      <c r="J24" s="54">
        <f t="shared" si="0"/>
        <v>1.281304347826087</v>
      </c>
      <c r="K24" s="10" t="str">
        <f t="shared" si="1"/>
        <v/>
      </c>
    </row>
    <row r="25" spans="1:11" x14ac:dyDescent="0.2">
      <c r="A25" s="38" t="s">
        <v>65</v>
      </c>
      <c r="B25" s="51" t="s">
        <v>64</v>
      </c>
      <c r="C25" s="51" t="s">
        <v>77</v>
      </c>
      <c r="D25" s="52">
        <v>10</v>
      </c>
      <c r="E25" s="30">
        <v>135000</v>
      </c>
      <c r="F25" s="53">
        <v>0</v>
      </c>
      <c r="G25" s="51" t="s">
        <v>62</v>
      </c>
      <c r="H25" s="30"/>
      <c r="I25" s="9">
        <f>IF(OR(A25="",E25=""),"",E25*(1+F25)*(1+Assumptions!$C$6)+Assumptions!$C$7*12)</f>
        <v>172350</v>
      </c>
      <c r="J25" s="54">
        <f t="shared" si="0"/>
        <v>1.2766666666666666</v>
      </c>
      <c r="K25" s="10" t="str">
        <f t="shared" si="1"/>
        <v/>
      </c>
    </row>
    <row r="26" spans="1:11" x14ac:dyDescent="0.2">
      <c r="A26" s="38"/>
      <c r="B26" s="51"/>
      <c r="C26" s="51"/>
      <c r="D26" s="52"/>
      <c r="E26" s="30"/>
      <c r="F26" s="53"/>
      <c r="G26" s="51"/>
      <c r="H26" s="30"/>
      <c r="I26" s="9" t="str">
        <f>IF(OR(A26="",E26=""),"",E26*(1+F26)*(1+Assumptions!$C$6)+Assumptions!$C$7*12)</f>
        <v/>
      </c>
      <c r="J26" s="54" t="str">
        <f t="shared" si="0"/>
        <v/>
      </c>
      <c r="K26" s="10" t="str">
        <f t="shared" si="1"/>
        <v/>
      </c>
    </row>
    <row r="27" spans="1:11" x14ac:dyDescent="0.2">
      <c r="A27" s="38"/>
      <c r="B27" s="51"/>
      <c r="C27" s="51"/>
      <c r="D27" s="52"/>
      <c r="E27" s="30"/>
      <c r="F27" s="53"/>
      <c r="G27" s="51"/>
      <c r="H27" s="30"/>
      <c r="I27" s="9" t="str">
        <f>IF(OR(A27="",E27=""),"",E27*(1+F27)*(1+Assumptions!$C$6)+Assumptions!$C$7*12)</f>
        <v/>
      </c>
      <c r="J27" s="54" t="str">
        <f t="shared" si="0"/>
        <v/>
      </c>
      <c r="K27" s="10" t="str">
        <f t="shared" si="1"/>
        <v/>
      </c>
    </row>
    <row r="28" spans="1:11" x14ac:dyDescent="0.2">
      <c r="A28" s="38"/>
      <c r="B28" s="51"/>
      <c r="C28" s="51"/>
      <c r="D28" s="52"/>
      <c r="E28" s="30"/>
      <c r="F28" s="53"/>
      <c r="G28" s="51"/>
      <c r="H28" s="30"/>
      <c r="I28" s="9" t="str">
        <f>IF(OR(A28="",E28=""),"",E28*(1+F28)*(1+Assumptions!$C$6)+Assumptions!$C$7*12)</f>
        <v/>
      </c>
      <c r="J28" s="54" t="str">
        <f t="shared" si="0"/>
        <v/>
      </c>
      <c r="K28" s="10" t="str">
        <f t="shared" si="1"/>
        <v/>
      </c>
    </row>
    <row r="29" spans="1:11" x14ac:dyDescent="0.2">
      <c r="A29" s="38"/>
      <c r="B29" s="51"/>
      <c r="C29" s="51"/>
      <c r="D29" s="52"/>
      <c r="E29" s="30"/>
      <c r="F29" s="53"/>
      <c r="G29" s="51"/>
      <c r="H29" s="30"/>
      <c r="I29" s="9" t="str">
        <f>IF(OR(A29="",E29=""),"",E29*(1+F29)*(1+Assumptions!$C$6)+Assumptions!$C$7*12)</f>
        <v/>
      </c>
      <c r="J29" s="54" t="str">
        <f t="shared" si="0"/>
        <v/>
      </c>
      <c r="K29" s="10" t="str">
        <f t="shared" si="1"/>
        <v/>
      </c>
    </row>
    <row r="30" spans="1:11" x14ac:dyDescent="0.2">
      <c r="A30" s="38"/>
      <c r="B30" s="51"/>
      <c r="C30" s="51"/>
      <c r="D30" s="52"/>
      <c r="E30" s="30"/>
      <c r="F30" s="53"/>
      <c r="G30" s="51"/>
      <c r="H30" s="30"/>
      <c r="I30" s="9" t="str">
        <f>IF(OR(A30="",E30=""),"",E30*(1+F30)*(1+Assumptions!$C$6)+Assumptions!$C$7*12)</f>
        <v/>
      </c>
      <c r="J30" s="54" t="str">
        <f t="shared" si="0"/>
        <v/>
      </c>
      <c r="K30" s="10" t="str">
        <f t="shared" si="1"/>
        <v/>
      </c>
    </row>
    <row r="31" spans="1:11" x14ac:dyDescent="0.2">
      <c r="A31" s="38"/>
      <c r="B31" s="51"/>
      <c r="C31" s="51"/>
      <c r="D31" s="52"/>
      <c r="E31" s="30"/>
      <c r="F31" s="53"/>
      <c r="G31" s="51"/>
      <c r="H31" s="30"/>
      <c r="I31" s="9" t="str">
        <f>IF(OR(A31="",E31=""),"",E31*(1+F31)*(1+Assumptions!$C$6)+Assumptions!$C$7*12)</f>
        <v/>
      </c>
      <c r="J31" s="54" t="str">
        <f t="shared" si="0"/>
        <v/>
      </c>
      <c r="K31" s="10" t="str">
        <f t="shared" si="1"/>
        <v/>
      </c>
    </row>
    <row r="32" spans="1:11" x14ac:dyDescent="0.2">
      <c r="A32" s="38"/>
      <c r="B32" s="51"/>
      <c r="C32" s="51"/>
      <c r="D32" s="52"/>
      <c r="E32" s="30"/>
      <c r="F32" s="53"/>
      <c r="G32" s="51"/>
      <c r="H32" s="30"/>
      <c r="I32" s="9" t="str">
        <f>IF(OR(A32="",E32=""),"",E32*(1+F32)*(1+Assumptions!$C$6)+Assumptions!$C$7*12)</f>
        <v/>
      </c>
      <c r="J32" s="54" t="str">
        <f t="shared" si="0"/>
        <v/>
      </c>
      <c r="K32" s="10" t="str">
        <f t="shared" si="1"/>
        <v/>
      </c>
    </row>
    <row r="33" spans="1:11" x14ac:dyDescent="0.2">
      <c r="A33" s="38"/>
      <c r="B33" s="51"/>
      <c r="C33" s="51"/>
      <c r="D33" s="52"/>
      <c r="E33" s="30"/>
      <c r="F33" s="53"/>
      <c r="G33" s="51"/>
      <c r="H33" s="30"/>
      <c r="I33" s="9" t="str">
        <f>IF(OR(A33="",E33=""),"",E33*(1+F33)*(1+Assumptions!$C$6)+Assumptions!$C$7*12)</f>
        <v/>
      </c>
      <c r="J33" s="54" t="str">
        <f t="shared" si="0"/>
        <v/>
      </c>
      <c r="K33" s="10" t="str">
        <f t="shared" si="1"/>
        <v/>
      </c>
    </row>
    <row r="34" spans="1:11" x14ac:dyDescent="0.2">
      <c r="A34" s="38"/>
      <c r="B34" s="51"/>
      <c r="C34" s="51"/>
      <c r="D34" s="52"/>
      <c r="E34" s="30"/>
      <c r="F34" s="53"/>
      <c r="G34" s="51"/>
      <c r="H34" s="30"/>
      <c r="I34" s="9" t="str">
        <f>IF(OR(A34="",E34=""),"",E34*(1+F34)*(1+Assumptions!$C$6)+Assumptions!$C$7*12)</f>
        <v/>
      </c>
      <c r="J34" s="54" t="str">
        <f t="shared" si="0"/>
        <v/>
      </c>
      <c r="K34" s="10" t="str">
        <f t="shared" si="1"/>
        <v/>
      </c>
    </row>
    <row r="35" spans="1:11" x14ac:dyDescent="0.2">
      <c r="A35" s="38"/>
      <c r="B35" s="51"/>
      <c r="C35" s="51"/>
      <c r="D35" s="52"/>
      <c r="E35" s="30"/>
      <c r="F35" s="53"/>
      <c r="G35" s="51"/>
      <c r="H35" s="30"/>
      <c r="I35" s="9" t="str">
        <f>IF(OR(A35="",E35=""),"",E35*(1+F35)*(1+Assumptions!$C$6)+Assumptions!$C$7*12)</f>
        <v/>
      </c>
      <c r="J35" s="54" t="str">
        <f t="shared" si="0"/>
        <v/>
      </c>
      <c r="K35" s="10" t="str">
        <f t="shared" si="1"/>
        <v/>
      </c>
    </row>
    <row r="36" spans="1:11" x14ac:dyDescent="0.2">
      <c r="A36" s="38"/>
      <c r="B36" s="51"/>
      <c r="C36" s="51"/>
      <c r="D36" s="52"/>
      <c r="E36" s="30"/>
      <c r="F36" s="53"/>
      <c r="G36" s="51"/>
      <c r="H36" s="30"/>
      <c r="I36" s="9" t="str">
        <f>IF(OR(A36="",E36=""),"",E36*(1+F36)*(1+Assumptions!$C$6)+Assumptions!$C$7*12)</f>
        <v/>
      </c>
      <c r="J36" s="54" t="str">
        <f t="shared" si="0"/>
        <v/>
      </c>
      <c r="K36" s="10" t="str">
        <f t="shared" si="1"/>
        <v/>
      </c>
    </row>
    <row r="37" spans="1:11" x14ac:dyDescent="0.2">
      <c r="A37" s="38"/>
      <c r="B37" s="51"/>
      <c r="C37" s="51"/>
      <c r="D37" s="52"/>
      <c r="E37" s="30"/>
      <c r="F37" s="53"/>
      <c r="G37" s="51"/>
      <c r="H37" s="30"/>
      <c r="I37" s="9" t="str">
        <f>IF(OR(A37="",E37=""),"",E37*(1+F37)*(1+Assumptions!$C$6)+Assumptions!$C$7*12)</f>
        <v/>
      </c>
      <c r="J37" s="54" t="str">
        <f t="shared" si="0"/>
        <v/>
      </c>
      <c r="K37" s="10" t="str">
        <f t="shared" si="1"/>
        <v/>
      </c>
    </row>
    <row r="38" spans="1:11" x14ac:dyDescent="0.2">
      <c r="A38" s="38"/>
      <c r="B38" s="51"/>
      <c r="C38" s="51"/>
      <c r="D38" s="52"/>
      <c r="E38" s="30"/>
      <c r="F38" s="53"/>
      <c r="G38" s="51"/>
      <c r="H38" s="30"/>
      <c r="I38" s="9" t="str">
        <f>IF(OR(A38="",E38=""),"",E38*(1+F38)*(1+Assumptions!$C$6)+Assumptions!$C$7*12)</f>
        <v/>
      </c>
      <c r="J38" s="54" t="str">
        <f t="shared" si="0"/>
        <v/>
      </c>
      <c r="K38" s="10" t="str">
        <f t="shared" si="1"/>
        <v/>
      </c>
    </row>
    <row r="39" spans="1:11" x14ac:dyDescent="0.2">
      <c r="A39" s="38"/>
      <c r="B39" s="51"/>
      <c r="C39" s="51"/>
      <c r="D39" s="52"/>
      <c r="E39" s="30"/>
      <c r="F39" s="53"/>
      <c r="G39" s="51"/>
      <c r="H39" s="30"/>
      <c r="I39" s="9" t="str">
        <f>IF(OR(A39="",E39=""),"",E39*(1+F39)*(1+Assumptions!$C$6)+Assumptions!$C$7*12)</f>
        <v/>
      </c>
      <c r="J39" s="54" t="str">
        <f t="shared" si="0"/>
        <v/>
      </c>
      <c r="K39" s="10" t="str">
        <f t="shared" si="1"/>
        <v/>
      </c>
    </row>
    <row r="40" spans="1:11" x14ac:dyDescent="0.2">
      <c r="A40" s="38"/>
      <c r="B40" s="51"/>
      <c r="C40" s="51"/>
      <c r="D40" s="52"/>
      <c r="E40" s="30"/>
      <c r="F40" s="53"/>
      <c r="G40" s="51"/>
      <c r="H40" s="30"/>
      <c r="I40" s="9" t="str">
        <f>IF(OR(A40="",E40=""),"",E40*(1+F40)*(1+Assumptions!$C$6)+Assumptions!$C$7*12)</f>
        <v/>
      </c>
      <c r="J40" s="54" t="str">
        <f t="shared" si="0"/>
        <v/>
      </c>
      <c r="K40" s="10" t="str">
        <f t="shared" si="1"/>
        <v/>
      </c>
    </row>
    <row r="41" spans="1:11" x14ac:dyDescent="0.2">
      <c r="A41" s="38"/>
      <c r="B41" s="51"/>
      <c r="C41" s="51"/>
      <c r="D41" s="52"/>
      <c r="E41" s="30"/>
      <c r="F41" s="53"/>
      <c r="G41" s="51"/>
      <c r="H41" s="30"/>
      <c r="I41" s="9" t="str">
        <f>IF(OR(A41="",E41=""),"",E41*(1+F41)*(1+Assumptions!$C$6)+Assumptions!$C$7*12)</f>
        <v/>
      </c>
      <c r="J41" s="54" t="str">
        <f t="shared" si="0"/>
        <v/>
      </c>
      <c r="K41" s="10" t="str">
        <f t="shared" si="1"/>
        <v/>
      </c>
    </row>
    <row r="42" spans="1:11" x14ac:dyDescent="0.2">
      <c r="A42" s="38"/>
      <c r="B42" s="51"/>
      <c r="C42" s="51"/>
      <c r="D42" s="52"/>
      <c r="E42" s="30"/>
      <c r="F42" s="53"/>
      <c r="G42" s="51"/>
      <c r="H42" s="30"/>
      <c r="I42" s="9" t="str">
        <f>IF(OR(A42="",E42=""),"",E42*(1+F42)*(1+Assumptions!$C$6)+Assumptions!$C$7*12)</f>
        <v/>
      </c>
      <c r="J42" s="54" t="str">
        <f t="shared" si="0"/>
        <v/>
      </c>
      <c r="K42" s="10" t="str">
        <f t="shared" si="1"/>
        <v/>
      </c>
    </row>
    <row r="43" spans="1:11" x14ac:dyDescent="0.2">
      <c r="A43" s="38"/>
      <c r="B43" s="51"/>
      <c r="C43" s="51"/>
      <c r="D43" s="52"/>
      <c r="E43" s="30"/>
      <c r="F43" s="53"/>
      <c r="G43" s="51"/>
      <c r="H43" s="30"/>
      <c r="I43" s="9" t="str">
        <f>IF(OR(A43="",E43=""),"",E43*(1+F43)*(1+Assumptions!$C$6)+Assumptions!$C$7*12)</f>
        <v/>
      </c>
      <c r="J43" s="54" t="str">
        <f t="shared" si="0"/>
        <v/>
      </c>
      <c r="K43" s="10" t="str">
        <f t="shared" si="1"/>
        <v/>
      </c>
    </row>
    <row r="44" spans="1:11" x14ac:dyDescent="0.2">
      <c r="A44" s="38"/>
      <c r="B44" s="51"/>
      <c r="C44" s="51"/>
      <c r="D44" s="52"/>
      <c r="E44" s="30"/>
      <c r="F44" s="53"/>
      <c r="G44" s="51"/>
      <c r="H44" s="30"/>
      <c r="I44" s="9" t="str">
        <f>IF(OR(A44="",E44=""),"",E44*(1+F44)*(1+Assumptions!$C$6)+Assumptions!$C$7*12)</f>
        <v/>
      </c>
      <c r="J44" s="54" t="str">
        <f t="shared" si="0"/>
        <v/>
      </c>
      <c r="K44" s="10" t="str">
        <f t="shared" si="1"/>
        <v/>
      </c>
    </row>
    <row r="45" spans="1:11" x14ac:dyDescent="0.2">
      <c r="A45" s="38"/>
      <c r="B45" s="51"/>
      <c r="C45" s="51"/>
      <c r="D45" s="52"/>
      <c r="E45" s="30"/>
      <c r="F45" s="53"/>
      <c r="G45" s="51"/>
      <c r="H45" s="30"/>
      <c r="I45" s="9" t="str">
        <f>IF(OR(A45="",E45=""),"",E45*(1+F45)*(1+Assumptions!$C$6)+Assumptions!$C$7*12)</f>
        <v/>
      </c>
      <c r="J45" s="54" t="str">
        <f t="shared" si="0"/>
        <v/>
      </c>
      <c r="K45" s="10" t="str">
        <f t="shared" si="1"/>
        <v/>
      </c>
    </row>
    <row r="47" spans="1:11" x14ac:dyDescent="0.2">
      <c r="A47" s="2" t="s">
        <v>80</v>
      </c>
    </row>
  </sheetData>
  <dataValidations count="4">
    <dataValidation type="list" allowBlank="1" sqref="B6:B45" xr:uid="{00000000-0002-0000-0200-000000000000}">
      <formula1>"Engineering,Sales,Marketing,Customer Success,G&amp;A"</formula1>
      <formula2>0</formula2>
    </dataValidation>
    <dataValidation type="list" allowBlank="1" sqref="C6:C45" xr:uid="{00000000-0002-0000-0200-000001000000}">
      <formula1>"Existing,Planned"</formula1>
      <formula2>0</formula2>
    </dataValidation>
    <dataValidation type="whole" allowBlank="1" sqref="D6:D45" xr:uid="{00000000-0002-0000-0200-000002000000}">
      <formula1>1</formula1>
      <formula2>12</formula2>
    </dataValidation>
    <dataValidation type="list" allowBlank="1" sqref="G6:G45" xr:uid="{00000000-0002-0000-0200-000003000000}">
      <formula1>"Y,N"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30" customWidth="1"/>
    <col min="2" max="2" width="17" customWidth="1"/>
    <col min="3" max="14" width="11" customWidth="1"/>
    <col min="15" max="15" width="14" customWidth="1"/>
  </cols>
  <sheetData>
    <row r="1" spans="1:15" ht="18" x14ac:dyDescent="0.2">
      <c r="A1" s="5" t="s">
        <v>81</v>
      </c>
    </row>
    <row r="2" spans="1:15" x14ac:dyDescent="0.2">
      <c r="A2" s="2" t="s">
        <v>82</v>
      </c>
    </row>
    <row r="4" spans="1:15" x14ac:dyDescent="0.2">
      <c r="A4" s="6" t="s">
        <v>48</v>
      </c>
      <c r="B4" s="6" t="s">
        <v>49</v>
      </c>
      <c r="C4" s="11">
        <f>EDATE(Assumptions!$C$5,0)</f>
        <v>46388</v>
      </c>
      <c r="D4" s="11">
        <f>EDATE(Assumptions!$C$5,1)</f>
        <v>46419</v>
      </c>
      <c r="E4" s="11">
        <f>EDATE(Assumptions!$C$5,2)</f>
        <v>46447</v>
      </c>
      <c r="F4" s="11">
        <f>EDATE(Assumptions!$C$5,3)</f>
        <v>46478</v>
      </c>
      <c r="G4" s="11">
        <f>EDATE(Assumptions!$C$5,4)</f>
        <v>46508</v>
      </c>
      <c r="H4" s="11">
        <f>EDATE(Assumptions!$C$5,5)</f>
        <v>46539</v>
      </c>
      <c r="I4" s="11">
        <f>EDATE(Assumptions!$C$5,6)</f>
        <v>46569</v>
      </c>
      <c r="J4" s="11">
        <f>EDATE(Assumptions!$C$5,7)</f>
        <v>46600</v>
      </c>
      <c r="K4" s="11">
        <f>EDATE(Assumptions!$C$5,8)</f>
        <v>46631</v>
      </c>
      <c r="L4" s="11">
        <f>EDATE(Assumptions!$C$5,9)</f>
        <v>46661</v>
      </c>
      <c r="M4" s="11">
        <f>EDATE(Assumptions!$C$5,10)</f>
        <v>46692</v>
      </c>
      <c r="N4" s="11">
        <f>EDATE(Assumptions!$C$5,11)</f>
        <v>46722</v>
      </c>
      <c r="O4" s="6" t="s">
        <v>83</v>
      </c>
    </row>
    <row r="5" spans="1:15" x14ac:dyDescent="0.2">
      <c r="A5" s="2" t="s">
        <v>84</v>
      </c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12">
        <v>6</v>
      </c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</row>
    <row r="6" spans="1:15" x14ac:dyDescent="0.2">
      <c r="A6" s="13" t="str">
        <f>IF(Roster!A6="","",Roster!A6)</f>
        <v>Founder &amp; CEO</v>
      </c>
      <c r="B6" s="13" t="str">
        <f>IF(Roster!B6="","",Roster!B6)</f>
        <v>G&amp;A</v>
      </c>
      <c r="C6" s="9">
        <f>IF(OR(Roster!$A6="",Roster!$E6="",AND(Roster!$C6="Planned",Roster!$D6="")),0,IF(C$5&gt;=IF(Roster!$D6="",1,Roster!$D6),Roster!$E6*(1+Roster!$F6)*(1+Assumptions!$C$6)/12+Assumptions!$C$7,0)+IF(AND(Roster!$C6="Planned",C$5=Roster!$D6),IF(Roster!$H6="",Assumptions!$C$8,Roster!$H6)+Assumptions!$C$9,0))</f>
        <v>15925</v>
      </c>
      <c r="D6" s="9">
        <f>IF(OR(Roster!$A6="",Roster!$E6="",AND(Roster!$C6="Planned",Roster!$D6="")),0,IF(D$5&gt;=IF(Roster!$D6="",1,Roster!$D6),Roster!$E6*(1+Roster!$F6)*(1+Assumptions!$C$6)/12+Assumptions!$C$7,0)+IF(AND(Roster!$C6="Planned",D$5=Roster!$D6),IF(Roster!$H6="",Assumptions!$C$8,Roster!$H6)+Assumptions!$C$9,0))</f>
        <v>15925</v>
      </c>
      <c r="E6" s="9">
        <f>IF(OR(Roster!$A6="",Roster!$E6="",AND(Roster!$C6="Planned",Roster!$D6="")),0,IF(E$5&gt;=IF(Roster!$D6="",1,Roster!$D6),Roster!$E6*(1+Roster!$F6)*(1+Assumptions!$C$6)/12+Assumptions!$C$7,0)+IF(AND(Roster!$C6="Planned",E$5=Roster!$D6),IF(Roster!$H6="",Assumptions!$C$8,Roster!$H6)+Assumptions!$C$9,0))</f>
        <v>15925</v>
      </c>
      <c r="F6" s="9">
        <f>IF(OR(Roster!$A6="",Roster!$E6="",AND(Roster!$C6="Planned",Roster!$D6="")),0,IF(F$5&gt;=IF(Roster!$D6="",1,Roster!$D6),Roster!$E6*(1+Roster!$F6)*(1+Assumptions!$C$6)/12+Assumptions!$C$7,0)+IF(AND(Roster!$C6="Planned",F$5=Roster!$D6),IF(Roster!$H6="",Assumptions!$C$8,Roster!$H6)+Assumptions!$C$9,0))</f>
        <v>15925</v>
      </c>
      <c r="G6" s="9">
        <f>IF(OR(Roster!$A6="",Roster!$E6="",AND(Roster!$C6="Planned",Roster!$D6="")),0,IF(G$5&gt;=IF(Roster!$D6="",1,Roster!$D6),Roster!$E6*(1+Roster!$F6)*(1+Assumptions!$C$6)/12+Assumptions!$C$7,0)+IF(AND(Roster!$C6="Planned",G$5=Roster!$D6),IF(Roster!$H6="",Assumptions!$C$8,Roster!$H6)+Assumptions!$C$9,0))</f>
        <v>15925</v>
      </c>
      <c r="H6" s="9">
        <f>IF(OR(Roster!$A6="",Roster!$E6="",AND(Roster!$C6="Planned",Roster!$D6="")),0,IF(H$5&gt;=IF(Roster!$D6="",1,Roster!$D6),Roster!$E6*(1+Roster!$F6)*(1+Assumptions!$C$6)/12+Assumptions!$C$7,0)+IF(AND(Roster!$C6="Planned",H$5=Roster!$D6),IF(Roster!$H6="",Assumptions!$C$8,Roster!$H6)+Assumptions!$C$9,0))</f>
        <v>15925</v>
      </c>
      <c r="I6" s="9">
        <f>IF(OR(Roster!$A6="",Roster!$E6="",AND(Roster!$C6="Planned",Roster!$D6="")),0,IF(I$5&gt;=IF(Roster!$D6="",1,Roster!$D6),Roster!$E6*(1+Roster!$F6)*(1+Assumptions!$C$6)/12+Assumptions!$C$7,0)+IF(AND(Roster!$C6="Planned",I$5=Roster!$D6),IF(Roster!$H6="",Assumptions!$C$8,Roster!$H6)+Assumptions!$C$9,0))</f>
        <v>15925</v>
      </c>
      <c r="J6" s="9">
        <f>IF(OR(Roster!$A6="",Roster!$E6="",AND(Roster!$C6="Planned",Roster!$D6="")),0,IF(J$5&gt;=IF(Roster!$D6="",1,Roster!$D6),Roster!$E6*(1+Roster!$F6)*(1+Assumptions!$C$6)/12+Assumptions!$C$7,0)+IF(AND(Roster!$C6="Planned",J$5=Roster!$D6),IF(Roster!$H6="",Assumptions!$C$8,Roster!$H6)+Assumptions!$C$9,0))</f>
        <v>15925</v>
      </c>
      <c r="K6" s="9">
        <f>IF(OR(Roster!$A6="",Roster!$E6="",AND(Roster!$C6="Planned",Roster!$D6="")),0,IF(K$5&gt;=IF(Roster!$D6="",1,Roster!$D6),Roster!$E6*(1+Roster!$F6)*(1+Assumptions!$C$6)/12+Assumptions!$C$7,0)+IF(AND(Roster!$C6="Planned",K$5=Roster!$D6),IF(Roster!$H6="",Assumptions!$C$8,Roster!$H6)+Assumptions!$C$9,0))</f>
        <v>15925</v>
      </c>
      <c r="L6" s="9">
        <f>IF(OR(Roster!$A6="",Roster!$E6="",AND(Roster!$C6="Planned",Roster!$D6="")),0,IF(L$5&gt;=IF(Roster!$D6="",1,Roster!$D6),Roster!$E6*(1+Roster!$F6)*(1+Assumptions!$C$6)/12+Assumptions!$C$7,0)+IF(AND(Roster!$C6="Planned",L$5=Roster!$D6),IF(Roster!$H6="",Assumptions!$C$8,Roster!$H6)+Assumptions!$C$9,0))</f>
        <v>15925</v>
      </c>
      <c r="M6" s="9">
        <f>IF(OR(Roster!$A6="",Roster!$E6="",AND(Roster!$C6="Planned",Roster!$D6="")),0,IF(M$5&gt;=IF(Roster!$D6="",1,Roster!$D6),Roster!$E6*(1+Roster!$F6)*(1+Assumptions!$C$6)/12+Assumptions!$C$7,0)+IF(AND(Roster!$C6="Planned",M$5=Roster!$D6),IF(Roster!$H6="",Assumptions!$C$8,Roster!$H6)+Assumptions!$C$9,0))</f>
        <v>15925</v>
      </c>
      <c r="N6" s="9">
        <f>IF(OR(Roster!$A6="",Roster!$E6="",AND(Roster!$C6="Planned",Roster!$D6="")),0,IF(N$5&gt;=IF(Roster!$D6="",1,Roster!$D6),Roster!$E6*(1+Roster!$F6)*(1+Assumptions!$C$6)/12+Assumptions!$C$7,0)+IF(AND(Roster!$C6="Planned",N$5=Roster!$D6),IF(Roster!$H6="",Assumptions!$C$8,Roster!$H6)+Assumptions!$C$9,0))</f>
        <v>15925</v>
      </c>
      <c r="O6" s="14">
        <f t="shared" ref="O6:O45" si="0">SUM(C6:N6)</f>
        <v>191100</v>
      </c>
    </row>
    <row r="7" spans="1:15" x14ac:dyDescent="0.2">
      <c r="A7" s="13" t="str">
        <f>IF(Roster!A7="","",Roster!A7)</f>
        <v>CTO</v>
      </c>
      <c r="B7" s="13" t="str">
        <f>IF(Roster!B7="","",Roster!B7)</f>
        <v>Engineering</v>
      </c>
      <c r="C7" s="9">
        <f>IF(OR(Roster!$A7="",Roster!$E7="",AND(Roster!$C7="Planned",Roster!$D7="")),0,IF(C$5&gt;=IF(Roster!$D7="",1,Roster!$D7),Roster!$E7*(1+Roster!$F7)*(1+Assumptions!$C$6)/12+Assumptions!$C$7,0)+IF(AND(Roster!$C7="Planned",C$5=Roster!$D7),IF(Roster!$H7="",Assumptions!$C$8,Roster!$H7)+Assumptions!$C$9,0))</f>
        <v>18008.333333333332</v>
      </c>
      <c r="D7" s="9">
        <f>IF(OR(Roster!$A7="",Roster!$E7="",AND(Roster!$C7="Planned",Roster!$D7="")),0,IF(D$5&gt;=IF(Roster!$D7="",1,Roster!$D7),Roster!$E7*(1+Roster!$F7)*(1+Assumptions!$C$6)/12+Assumptions!$C$7,0)+IF(AND(Roster!$C7="Planned",D$5=Roster!$D7),IF(Roster!$H7="",Assumptions!$C$8,Roster!$H7)+Assumptions!$C$9,0))</f>
        <v>18008.333333333332</v>
      </c>
      <c r="E7" s="9">
        <f>IF(OR(Roster!$A7="",Roster!$E7="",AND(Roster!$C7="Planned",Roster!$D7="")),0,IF(E$5&gt;=IF(Roster!$D7="",1,Roster!$D7),Roster!$E7*(1+Roster!$F7)*(1+Assumptions!$C$6)/12+Assumptions!$C$7,0)+IF(AND(Roster!$C7="Planned",E$5=Roster!$D7),IF(Roster!$H7="",Assumptions!$C$8,Roster!$H7)+Assumptions!$C$9,0))</f>
        <v>18008.333333333332</v>
      </c>
      <c r="F7" s="9">
        <f>IF(OR(Roster!$A7="",Roster!$E7="",AND(Roster!$C7="Planned",Roster!$D7="")),0,IF(F$5&gt;=IF(Roster!$D7="",1,Roster!$D7),Roster!$E7*(1+Roster!$F7)*(1+Assumptions!$C$6)/12+Assumptions!$C$7,0)+IF(AND(Roster!$C7="Planned",F$5=Roster!$D7),IF(Roster!$H7="",Assumptions!$C$8,Roster!$H7)+Assumptions!$C$9,0))</f>
        <v>18008.333333333332</v>
      </c>
      <c r="G7" s="9">
        <f>IF(OR(Roster!$A7="",Roster!$E7="",AND(Roster!$C7="Planned",Roster!$D7="")),0,IF(G$5&gt;=IF(Roster!$D7="",1,Roster!$D7),Roster!$E7*(1+Roster!$F7)*(1+Assumptions!$C$6)/12+Assumptions!$C$7,0)+IF(AND(Roster!$C7="Planned",G$5=Roster!$D7),IF(Roster!$H7="",Assumptions!$C$8,Roster!$H7)+Assumptions!$C$9,0))</f>
        <v>18008.333333333332</v>
      </c>
      <c r="H7" s="9">
        <f>IF(OR(Roster!$A7="",Roster!$E7="",AND(Roster!$C7="Planned",Roster!$D7="")),0,IF(H$5&gt;=IF(Roster!$D7="",1,Roster!$D7),Roster!$E7*(1+Roster!$F7)*(1+Assumptions!$C$6)/12+Assumptions!$C$7,0)+IF(AND(Roster!$C7="Planned",H$5=Roster!$D7),IF(Roster!$H7="",Assumptions!$C$8,Roster!$H7)+Assumptions!$C$9,0))</f>
        <v>18008.333333333332</v>
      </c>
      <c r="I7" s="9">
        <f>IF(OR(Roster!$A7="",Roster!$E7="",AND(Roster!$C7="Planned",Roster!$D7="")),0,IF(I$5&gt;=IF(Roster!$D7="",1,Roster!$D7),Roster!$E7*(1+Roster!$F7)*(1+Assumptions!$C$6)/12+Assumptions!$C$7,0)+IF(AND(Roster!$C7="Planned",I$5=Roster!$D7),IF(Roster!$H7="",Assumptions!$C$8,Roster!$H7)+Assumptions!$C$9,0))</f>
        <v>18008.333333333332</v>
      </c>
      <c r="J7" s="9">
        <f>IF(OR(Roster!$A7="",Roster!$E7="",AND(Roster!$C7="Planned",Roster!$D7="")),0,IF(J$5&gt;=IF(Roster!$D7="",1,Roster!$D7),Roster!$E7*(1+Roster!$F7)*(1+Assumptions!$C$6)/12+Assumptions!$C$7,0)+IF(AND(Roster!$C7="Planned",J$5=Roster!$D7),IF(Roster!$H7="",Assumptions!$C$8,Roster!$H7)+Assumptions!$C$9,0))</f>
        <v>18008.333333333332</v>
      </c>
      <c r="K7" s="9">
        <f>IF(OR(Roster!$A7="",Roster!$E7="",AND(Roster!$C7="Planned",Roster!$D7="")),0,IF(K$5&gt;=IF(Roster!$D7="",1,Roster!$D7),Roster!$E7*(1+Roster!$F7)*(1+Assumptions!$C$6)/12+Assumptions!$C$7,0)+IF(AND(Roster!$C7="Planned",K$5=Roster!$D7),IF(Roster!$H7="",Assumptions!$C$8,Roster!$H7)+Assumptions!$C$9,0))</f>
        <v>18008.333333333332</v>
      </c>
      <c r="L7" s="9">
        <f>IF(OR(Roster!$A7="",Roster!$E7="",AND(Roster!$C7="Planned",Roster!$D7="")),0,IF(L$5&gt;=IF(Roster!$D7="",1,Roster!$D7),Roster!$E7*(1+Roster!$F7)*(1+Assumptions!$C$6)/12+Assumptions!$C$7,0)+IF(AND(Roster!$C7="Planned",L$5=Roster!$D7),IF(Roster!$H7="",Assumptions!$C$8,Roster!$H7)+Assumptions!$C$9,0))</f>
        <v>18008.333333333332</v>
      </c>
      <c r="M7" s="9">
        <f>IF(OR(Roster!$A7="",Roster!$E7="",AND(Roster!$C7="Planned",Roster!$D7="")),0,IF(M$5&gt;=IF(Roster!$D7="",1,Roster!$D7),Roster!$E7*(1+Roster!$F7)*(1+Assumptions!$C$6)/12+Assumptions!$C$7,0)+IF(AND(Roster!$C7="Planned",M$5=Roster!$D7),IF(Roster!$H7="",Assumptions!$C$8,Roster!$H7)+Assumptions!$C$9,0))</f>
        <v>18008.333333333332</v>
      </c>
      <c r="N7" s="9">
        <f>IF(OR(Roster!$A7="",Roster!$E7="",AND(Roster!$C7="Planned",Roster!$D7="")),0,IF(N$5&gt;=IF(Roster!$D7="",1,Roster!$D7),Roster!$E7*(1+Roster!$F7)*(1+Assumptions!$C$6)/12+Assumptions!$C$7,0)+IF(AND(Roster!$C7="Planned",N$5=Roster!$D7),IF(Roster!$H7="",Assumptions!$C$8,Roster!$H7)+Assumptions!$C$9,0))</f>
        <v>18008.333333333332</v>
      </c>
      <c r="O7" s="14">
        <f t="shared" si="0"/>
        <v>216100.00000000003</v>
      </c>
    </row>
    <row r="8" spans="1:15" x14ac:dyDescent="0.2">
      <c r="A8" s="13" t="str">
        <f>IF(Roster!A8="","",Roster!A8)</f>
        <v>Software engineer</v>
      </c>
      <c r="B8" s="13" t="str">
        <f>IF(Roster!B8="","",Roster!B8)</f>
        <v>Engineering</v>
      </c>
      <c r="C8" s="9">
        <f>IF(OR(Roster!$A8="",Roster!$E8="",AND(Roster!$C8="Planned",Roster!$D8="")),0,IF(C$5&gt;=IF(Roster!$D8="",1,Roster!$D8),Roster!$E8*(1+Roster!$F8)*(1+Assumptions!$C$6)/12+Assumptions!$C$7,0)+IF(AND(Roster!$C8="Planned",C$5=Roster!$D8),IF(Roster!$H8="",Assumptions!$C$8,Roster!$H8)+Assumptions!$C$9,0))</f>
        <v>14883.333333333334</v>
      </c>
      <c r="D8" s="9">
        <f>IF(OR(Roster!$A8="",Roster!$E8="",AND(Roster!$C8="Planned",Roster!$D8="")),0,IF(D$5&gt;=IF(Roster!$D8="",1,Roster!$D8),Roster!$E8*(1+Roster!$F8)*(1+Assumptions!$C$6)/12+Assumptions!$C$7,0)+IF(AND(Roster!$C8="Planned",D$5=Roster!$D8),IF(Roster!$H8="",Assumptions!$C$8,Roster!$H8)+Assumptions!$C$9,0))</f>
        <v>14883.333333333334</v>
      </c>
      <c r="E8" s="9">
        <f>IF(OR(Roster!$A8="",Roster!$E8="",AND(Roster!$C8="Planned",Roster!$D8="")),0,IF(E$5&gt;=IF(Roster!$D8="",1,Roster!$D8),Roster!$E8*(1+Roster!$F8)*(1+Assumptions!$C$6)/12+Assumptions!$C$7,0)+IF(AND(Roster!$C8="Planned",E$5=Roster!$D8),IF(Roster!$H8="",Assumptions!$C$8,Roster!$H8)+Assumptions!$C$9,0))</f>
        <v>14883.333333333334</v>
      </c>
      <c r="F8" s="9">
        <f>IF(OR(Roster!$A8="",Roster!$E8="",AND(Roster!$C8="Planned",Roster!$D8="")),0,IF(F$5&gt;=IF(Roster!$D8="",1,Roster!$D8),Roster!$E8*(1+Roster!$F8)*(1+Assumptions!$C$6)/12+Assumptions!$C$7,0)+IF(AND(Roster!$C8="Planned",F$5=Roster!$D8),IF(Roster!$H8="",Assumptions!$C$8,Roster!$H8)+Assumptions!$C$9,0))</f>
        <v>14883.333333333334</v>
      </c>
      <c r="G8" s="9">
        <f>IF(OR(Roster!$A8="",Roster!$E8="",AND(Roster!$C8="Planned",Roster!$D8="")),0,IF(G$5&gt;=IF(Roster!$D8="",1,Roster!$D8),Roster!$E8*(1+Roster!$F8)*(1+Assumptions!$C$6)/12+Assumptions!$C$7,0)+IF(AND(Roster!$C8="Planned",G$5=Roster!$D8),IF(Roster!$H8="",Assumptions!$C$8,Roster!$H8)+Assumptions!$C$9,0))</f>
        <v>14883.333333333334</v>
      </c>
      <c r="H8" s="9">
        <f>IF(OR(Roster!$A8="",Roster!$E8="",AND(Roster!$C8="Planned",Roster!$D8="")),0,IF(H$5&gt;=IF(Roster!$D8="",1,Roster!$D8),Roster!$E8*(1+Roster!$F8)*(1+Assumptions!$C$6)/12+Assumptions!$C$7,0)+IF(AND(Roster!$C8="Planned",H$5=Roster!$D8),IF(Roster!$H8="",Assumptions!$C$8,Roster!$H8)+Assumptions!$C$9,0))</f>
        <v>14883.333333333334</v>
      </c>
      <c r="I8" s="9">
        <f>IF(OR(Roster!$A8="",Roster!$E8="",AND(Roster!$C8="Planned",Roster!$D8="")),0,IF(I$5&gt;=IF(Roster!$D8="",1,Roster!$D8),Roster!$E8*(1+Roster!$F8)*(1+Assumptions!$C$6)/12+Assumptions!$C$7,0)+IF(AND(Roster!$C8="Planned",I$5=Roster!$D8),IF(Roster!$H8="",Assumptions!$C$8,Roster!$H8)+Assumptions!$C$9,0))</f>
        <v>14883.333333333334</v>
      </c>
      <c r="J8" s="9">
        <f>IF(OR(Roster!$A8="",Roster!$E8="",AND(Roster!$C8="Planned",Roster!$D8="")),0,IF(J$5&gt;=IF(Roster!$D8="",1,Roster!$D8),Roster!$E8*(1+Roster!$F8)*(1+Assumptions!$C$6)/12+Assumptions!$C$7,0)+IF(AND(Roster!$C8="Planned",J$5=Roster!$D8),IF(Roster!$H8="",Assumptions!$C$8,Roster!$H8)+Assumptions!$C$9,0))</f>
        <v>14883.333333333334</v>
      </c>
      <c r="K8" s="9">
        <f>IF(OR(Roster!$A8="",Roster!$E8="",AND(Roster!$C8="Planned",Roster!$D8="")),0,IF(K$5&gt;=IF(Roster!$D8="",1,Roster!$D8),Roster!$E8*(1+Roster!$F8)*(1+Assumptions!$C$6)/12+Assumptions!$C$7,0)+IF(AND(Roster!$C8="Planned",K$5=Roster!$D8),IF(Roster!$H8="",Assumptions!$C$8,Roster!$H8)+Assumptions!$C$9,0))</f>
        <v>14883.333333333334</v>
      </c>
      <c r="L8" s="9">
        <f>IF(OR(Roster!$A8="",Roster!$E8="",AND(Roster!$C8="Planned",Roster!$D8="")),0,IF(L$5&gt;=IF(Roster!$D8="",1,Roster!$D8),Roster!$E8*(1+Roster!$F8)*(1+Assumptions!$C$6)/12+Assumptions!$C$7,0)+IF(AND(Roster!$C8="Planned",L$5=Roster!$D8),IF(Roster!$H8="",Assumptions!$C$8,Roster!$H8)+Assumptions!$C$9,0))</f>
        <v>14883.333333333334</v>
      </c>
      <c r="M8" s="9">
        <f>IF(OR(Roster!$A8="",Roster!$E8="",AND(Roster!$C8="Planned",Roster!$D8="")),0,IF(M$5&gt;=IF(Roster!$D8="",1,Roster!$D8),Roster!$E8*(1+Roster!$F8)*(1+Assumptions!$C$6)/12+Assumptions!$C$7,0)+IF(AND(Roster!$C8="Planned",M$5=Roster!$D8),IF(Roster!$H8="",Assumptions!$C$8,Roster!$H8)+Assumptions!$C$9,0))</f>
        <v>14883.333333333334</v>
      </c>
      <c r="N8" s="9">
        <f>IF(OR(Roster!$A8="",Roster!$E8="",AND(Roster!$C8="Planned",Roster!$D8="")),0,IF(N$5&gt;=IF(Roster!$D8="",1,Roster!$D8),Roster!$E8*(1+Roster!$F8)*(1+Assumptions!$C$6)/12+Assumptions!$C$7,0)+IF(AND(Roster!$C8="Planned",N$5=Roster!$D8),IF(Roster!$H8="",Assumptions!$C$8,Roster!$H8)+Assumptions!$C$9,0))</f>
        <v>14883.333333333334</v>
      </c>
      <c r="O8" s="14">
        <f t="shared" si="0"/>
        <v>178600.00000000003</v>
      </c>
    </row>
    <row r="9" spans="1:15" x14ac:dyDescent="0.2">
      <c r="A9" s="13" t="str">
        <f>IF(Roster!A9="","",Roster!A9)</f>
        <v>Software engineer</v>
      </c>
      <c r="B9" s="13" t="str">
        <f>IF(Roster!B9="","",Roster!B9)</f>
        <v>Engineering</v>
      </c>
      <c r="C9" s="9">
        <f>IF(OR(Roster!$A9="",Roster!$E9="",AND(Roster!$C9="Planned",Roster!$D9="")),0,IF(C$5&gt;=IF(Roster!$D9="",1,Roster!$D9),Roster!$E9*(1+Roster!$F9)*(1+Assumptions!$C$6)/12+Assumptions!$C$7,0)+IF(AND(Roster!$C9="Planned",C$5=Roster!$D9),IF(Roster!$H9="",Assumptions!$C$8,Roster!$H9)+Assumptions!$C$9,0))</f>
        <v>14883.333333333334</v>
      </c>
      <c r="D9" s="9">
        <f>IF(OR(Roster!$A9="",Roster!$E9="",AND(Roster!$C9="Planned",Roster!$D9="")),0,IF(D$5&gt;=IF(Roster!$D9="",1,Roster!$D9),Roster!$E9*(1+Roster!$F9)*(1+Assumptions!$C$6)/12+Assumptions!$C$7,0)+IF(AND(Roster!$C9="Planned",D$5=Roster!$D9),IF(Roster!$H9="",Assumptions!$C$8,Roster!$H9)+Assumptions!$C$9,0))</f>
        <v>14883.333333333334</v>
      </c>
      <c r="E9" s="9">
        <f>IF(OR(Roster!$A9="",Roster!$E9="",AND(Roster!$C9="Planned",Roster!$D9="")),0,IF(E$5&gt;=IF(Roster!$D9="",1,Roster!$D9),Roster!$E9*(1+Roster!$F9)*(1+Assumptions!$C$6)/12+Assumptions!$C$7,0)+IF(AND(Roster!$C9="Planned",E$5=Roster!$D9),IF(Roster!$H9="",Assumptions!$C$8,Roster!$H9)+Assumptions!$C$9,0))</f>
        <v>14883.333333333334</v>
      </c>
      <c r="F9" s="9">
        <f>IF(OR(Roster!$A9="",Roster!$E9="",AND(Roster!$C9="Planned",Roster!$D9="")),0,IF(F$5&gt;=IF(Roster!$D9="",1,Roster!$D9),Roster!$E9*(1+Roster!$F9)*(1+Assumptions!$C$6)/12+Assumptions!$C$7,0)+IF(AND(Roster!$C9="Planned",F$5=Roster!$D9),IF(Roster!$H9="",Assumptions!$C$8,Roster!$H9)+Assumptions!$C$9,0))</f>
        <v>14883.333333333334</v>
      </c>
      <c r="G9" s="9">
        <f>IF(OR(Roster!$A9="",Roster!$E9="",AND(Roster!$C9="Planned",Roster!$D9="")),0,IF(G$5&gt;=IF(Roster!$D9="",1,Roster!$D9),Roster!$E9*(1+Roster!$F9)*(1+Assumptions!$C$6)/12+Assumptions!$C$7,0)+IF(AND(Roster!$C9="Planned",G$5=Roster!$D9),IF(Roster!$H9="",Assumptions!$C$8,Roster!$H9)+Assumptions!$C$9,0))</f>
        <v>14883.333333333334</v>
      </c>
      <c r="H9" s="9">
        <f>IF(OR(Roster!$A9="",Roster!$E9="",AND(Roster!$C9="Planned",Roster!$D9="")),0,IF(H$5&gt;=IF(Roster!$D9="",1,Roster!$D9),Roster!$E9*(1+Roster!$F9)*(1+Assumptions!$C$6)/12+Assumptions!$C$7,0)+IF(AND(Roster!$C9="Planned",H$5=Roster!$D9),IF(Roster!$H9="",Assumptions!$C$8,Roster!$H9)+Assumptions!$C$9,0))</f>
        <v>14883.333333333334</v>
      </c>
      <c r="I9" s="9">
        <f>IF(OR(Roster!$A9="",Roster!$E9="",AND(Roster!$C9="Planned",Roster!$D9="")),0,IF(I$5&gt;=IF(Roster!$D9="",1,Roster!$D9),Roster!$E9*(1+Roster!$F9)*(1+Assumptions!$C$6)/12+Assumptions!$C$7,0)+IF(AND(Roster!$C9="Planned",I$5=Roster!$D9),IF(Roster!$H9="",Assumptions!$C$8,Roster!$H9)+Assumptions!$C$9,0))</f>
        <v>14883.333333333334</v>
      </c>
      <c r="J9" s="9">
        <f>IF(OR(Roster!$A9="",Roster!$E9="",AND(Roster!$C9="Planned",Roster!$D9="")),0,IF(J$5&gt;=IF(Roster!$D9="",1,Roster!$D9),Roster!$E9*(1+Roster!$F9)*(1+Assumptions!$C$6)/12+Assumptions!$C$7,0)+IF(AND(Roster!$C9="Planned",J$5=Roster!$D9),IF(Roster!$H9="",Assumptions!$C$8,Roster!$H9)+Assumptions!$C$9,0))</f>
        <v>14883.333333333334</v>
      </c>
      <c r="K9" s="9">
        <f>IF(OR(Roster!$A9="",Roster!$E9="",AND(Roster!$C9="Planned",Roster!$D9="")),0,IF(K$5&gt;=IF(Roster!$D9="",1,Roster!$D9),Roster!$E9*(1+Roster!$F9)*(1+Assumptions!$C$6)/12+Assumptions!$C$7,0)+IF(AND(Roster!$C9="Planned",K$5=Roster!$D9),IF(Roster!$H9="",Assumptions!$C$8,Roster!$H9)+Assumptions!$C$9,0))</f>
        <v>14883.333333333334</v>
      </c>
      <c r="L9" s="9">
        <f>IF(OR(Roster!$A9="",Roster!$E9="",AND(Roster!$C9="Planned",Roster!$D9="")),0,IF(L$5&gt;=IF(Roster!$D9="",1,Roster!$D9),Roster!$E9*(1+Roster!$F9)*(1+Assumptions!$C$6)/12+Assumptions!$C$7,0)+IF(AND(Roster!$C9="Planned",L$5=Roster!$D9),IF(Roster!$H9="",Assumptions!$C$8,Roster!$H9)+Assumptions!$C$9,0))</f>
        <v>14883.333333333334</v>
      </c>
      <c r="M9" s="9">
        <f>IF(OR(Roster!$A9="",Roster!$E9="",AND(Roster!$C9="Planned",Roster!$D9="")),0,IF(M$5&gt;=IF(Roster!$D9="",1,Roster!$D9),Roster!$E9*(1+Roster!$F9)*(1+Assumptions!$C$6)/12+Assumptions!$C$7,0)+IF(AND(Roster!$C9="Planned",M$5=Roster!$D9),IF(Roster!$H9="",Assumptions!$C$8,Roster!$H9)+Assumptions!$C$9,0))</f>
        <v>14883.333333333334</v>
      </c>
      <c r="N9" s="9">
        <f>IF(OR(Roster!$A9="",Roster!$E9="",AND(Roster!$C9="Planned",Roster!$D9="")),0,IF(N$5&gt;=IF(Roster!$D9="",1,Roster!$D9),Roster!$E9*(1+Roster!$F9)*(1+Assumptions!$C$6)/12+Assumptions!$C$7,0)+IF(AND(Roster!$C9="Planned",N$5=Roster!$D9),IF(Roster!$H9="",Assumptions!$C$8,Roster!$H9)+Assumptions!$C$9,0))</f>
        <v>14883.333333333334</v>
      </c>
      <c r="O9" s="14">
        <f t="shared" si="0"/>
        <v>178600.00000000003</v>
      </c>
    </row>
    <row r="10" spans="1:15" x14ac:dyDescent="0.2">
      <c r="A10" s="13" t="str">
        <f>IF(Roster!A10="","",Roster!A10)</f>
        <v>Software engineer</v>
      </c>
      <c r="B10" s="13" t="str">
        <f>IF(Roster!B10="","",Roster!B10)</f>
        <v>Engineering</v>
      </c>
      <c r="C10" s="9">
        <f>IF(OR(Roster!$A10="",Roster!$E10="",AND(Roster!$C10="Planned",Roster!$D10="")),0,IF(C$5&gt;=IF(Roster!$D10="",1,Roster!$D10),Roster!$E10*(1+Roster!$F10)*(1+Assumptions!$C$6)/12+Assumptions!$C$7,0)+IF(AND(Roster!$C10="Planned",C$5=Roster!$D10),IF(Roster!$H10="",Assumptions!$C$8,Roster!$H10)+Assumptions!$C$9,0))</f>
        <v>13841.666666666666</v>
      </c>
      <c r="D10" s="9">
        <f>IF(OR(Roster!$A10="",Roster!$E10="",AND(Roster!$C10="Planned",Roster!$D10="")),0,IF(D$5&gt;=IF(Roster!$D10="",1,Roster!$D10),Roster!$E10*(1+Roster!$F10)*(1+Assumptions!$C$6)/12+Assumptions!$C$7,0)+IF(AND(Roster!$C10="Planned",D$5=Roster!$D10),IF(Roster!$H10="",Assumptions!$C$8,Roster!$H10)+Assumptions!$C$9,0))</f>
        <v>13841.666666666666</v>
      </c>
      <c r="E10" s="9">
        <f>IF(OR(Roster!$A10="",Roster!$E10="",AND(Roster!$C10="Planned",Roster!$D10="")),0,IF(E$5&gt;=IF(Roster!$D10="",1,Roster!$D10),Roster!$E10*(1+Roster!$F10)*(1+Assumptions!$C$6)/12+Assumptions!$C$7,0)+IF(AND(Roster!$C10="Planned",E$5=Roster!$D10),IF(Roster!$H10="",Assumptions!$C$8,Roster!$H10)+Assumptions!$C$9,0))</f>
        <v>13841.666666666666</v>
      </c>
      <c r="F10" s="9">
        <f>IF(OR(Roster!$A10="",Roster!$E10="",AND(Roster!$C10="Planned",Roster!$D10="")),0,IF(F$5&gt;=IF(Roster!$D10="",1,Roster!$D10),Roster!$E10*(1+Roster!$F10)*(1+Assumptions!$C$6)/12+Assumptions!$C$7,0)+IF(AND(Roster!$C10="Planned",F$5=Roster!$D10),IF(Roster!$H10="",Assumptions!$C$8,Roster!$H10)+Assumptions!$C$9,0))</f>
        <v>13841.666666666666</v>
      </c>
      <c r="G10" s="9">
        <f>IF(OR(Roster!$A10="",Roster!$E10="",AND(Roster!$C10="Planned",Roster!$D10="")),0,IF(G$5&gt;=IF(Roster!$D10="",1,Roster!$D10),Roster!$E10*(1+Roster!$F10)*(1+Assumptions!$C$6)/12+Assumptions!$C$7,0)+IF(AND(Roster!$C10="Planned",G$5=Roster!$D10),IF(Roster!$H10="",Assumptions!$C$8,Roster!$H10)+Assumptions!$C$9,0))</f>
        <v>13841.666666666666</v>
      </c>
      <c r="H10" s="9">
        <f>IF(OR(Roster!$A10="",Roster!$E10="",AND(Roster!$C10="Planned",Roster!$D10="")),0,IF(H$5&gt;=IF(Roster!$D10="",1,Roster!$D10),Roster!$E10*(1+Roster!$F10)*(1+Assumptions!$C$6)/12+Assumptions!$C$7,0)+IF(AND(Roster!$C10="Planned",H$5=Roster!$D10),IF(Roster!$H10="",Assumptions!$C$8,Roster!$H10)+Assumptions!$C$9,0))</f>
        <v>13841.666666666666</v>
      </c>
      <c r="I10" s="9">
        <f>IF(OR(Roster!$A10="",Roster!$E10="",AND(Roster!$C10="Planned",Roster!$D10="")),0,IF(I$5&gt;=IF(Roster!$D10="",1,Roster!$D10),Roster!$E10*(1+Roster!$F10)*(1+Assumptions!$C$6)/12+Assumptions!$C$7,0)+IF(AND(Roster!$C10="Planned",I$5=Roster!$D10),IF(Roster!$H10="",Assumptions!$C$8,Roster!$H10)+Assumptions!$C$9,0))</f>
        <v>13841.666666666666</v>
      </c>
      <c r="J10" s="9">
        <f>IF(OR(Roster!$A10="",Roster!$E10="",AND(Roster!$C10="Planned",Roster!$D10="")),0,IF(J$5&gt;=IF(Roster!$D10="",1,Roster!$D10),Roster!$E10*(1+Roster!$F10)*(1+Assumptions!$C$6)/12+Assumptions!$C$7,0)+IF(AND(Roster!$C10="Planned",J$5=Roster!$D10),IF(Roster!$H10="",Assumptions!$C$8,Roster!$H10)+Assumptions!$C$9,0))</f>
        <v>13841.666666666666</v>
      </c>
      <c r="K10" s="9">
        <f>IF(OR(Roster!$A10="",Roster!$E10="",AND(Roster!$C10="Planned",Roster!$D10="")),0,IF(K$5&gt;=IF(Roster!$D10="",1,Roster!$D10),Roster!$E10*(1+Roster!$F10)*(1+Assumptions!$C$6)/12+Assumptions!$C$7,0)+IF(AND(Roster!$C10="Planned",K$5=Roster!$D10),IF(Roster!$H10="",Assumptions!$C$8,Roster!$H10)+Assumptions!$C$9,0))</f>
        <v>13841.666666666666</v>
      </c>
      <c r="L10" s="9">
        <f>IF(OR(Roster!$A10="",Roster!$E10="",AND(Roster!$C10="Planned",Roster!$D10="")),0,IF(L$5&gt;=IF(Roster!$D10="",1,Roster!$D10),Roster!$E10*(1+Roster!$F10)*(1+Assumptions!$C$6)/12+Assumptions!$C$7,0)+IF(AND(Roster!$C10="Planned",L$5=Roster!$D10),IF(Roster!$H10="",Assumptions!$C$8,Roster!$H10)+Assumptions!$C$9,0))</f>
        <v>13841.666666666666</v>
      </c>
      <c r="M10" s="9">
        <f>IF(OR(Roster!$A10="",Roster!$E10="",AND(Roster!$C10="Planned",Roster!$D10="")),0,IF(M$5&gt;=IF(Roster!$D10="",1,Roster!$D10),Roster!$E10*(1+Roster!$F10)*(1+Assumptions!$C$6)/12+Assumptions!$C$7,0)+IF(AND(Roster!$C10="Planned",M$5=Roster!$D10),IF(Roster!$H10="",Assumptions!$C$8,Roster!$H10)+Assumptions!$C$9,0))</f>
        <v>13841.666666666666</v>
      </c>
      <c r="N10" s="9">
        <f>IF(OR(Roster!$A10="",Roster!$E10="",AND(Roster!$C10="Planned",Roster!$D10="")),0,IF(N$5&gt;=IF(Roster!$D10="",1,Roster!$D10),Roster!$E10*(1+Roster!$F10)*(1+Assumptions!$C$6)/12+Assumptions!$C$7,0)+IF(AND(Roster!$C10="Planned",N$5=Roster!$D10),IF(Roster!$H10="",Assumptions!$C$8,Roster!$H10)+Assumptions!$C$9,0))</f>
        <v>13841.666666666666</v>
      </c>
      <c r="O10" s="14">
        <f t="shared" si="0"/>
        <v>166100</v>
      </c>
    </row>
    <row r="11" spans="1:15" x14ac:dyDescent="0.2">
      <c r="A11" s="13" t="str">
        <f>IF(Roster!A11="","",Roster!A11)</f>
        <v>Software engineer</v>
      </c>
      <c r="B11" s="13" t="str">
        <f>IF(Roster!B11="","",Roster!B11)</f>
        <v>Engineering</v>
      </c>
      <c r="C11" s="9">
        <f>IF(OR(Roster!$A11="",Roster!$E11="",AND(Roster!$C11="Planned",Roster!$D11="")),0,IF(C$5&gt;=IF(Roster!$D11="",1,Roster!$D11),Roster!$E11*(1+Roster!$F11)*(1+Assumptions!$C$6)/12+Assumptions!$C$7,0)+IF(AND(Roster!$C11="Planned",C$5=Roster!$D11),IF(Roster!$H11="",Assumptions!$C$8,Roster!$H11)+Assumptions!$C$9,0))</f>
        <v>13320.833333333334</v>
      </c>
      <c r="D11" s="9">
        <f>IF(OR(Roster!$A11="",Roster!$E11="",AND(Roster!$C11="Planned",Roster!$D11="")),0,IF(D$5&gt;=IF(Roster!$D11="",1,Roster!$D11),Roster!$E11*(1+Roster!$F11)*(1+Assumptions!$C$6)/12+Assumptions!$C$7,0)+IF(AND(Roster!$C11="Planned",D$5=Roster!$D11),IF(Roster!$H11="",Assumptions!$C$8,Roster!$H11)+Assumptions!$C$9,0))</f>
        <v>13320.833333333334</v>
      </c>
      <c r="E11" s="9">
        <f>IF(OR(Roster!$A11="",Roster!$E11="",AND(Roster!$C11="Planned",Roster!$D11="")),0,IF(E$5&gt;=IF(Roster!$D11="",1,Roster!$D11),Roster!$E11*(1+Roster!$F11)*(1+Assumptions!$C$6)/12+Assumptions!$C$7,0)+IF(AND(Roster!$C11="Planned",E$5=Roster!$D11),IF(Roster!$H11="",Assumptions!$C$8,Roster!$H11)+Assumptions!$C$9,0))</f>
        <v>13320.833333333334</v>
      </c>
      <c r="F11" s="9">
        <f>IF(OR(Roster!$A11="",Roster!$E11="",AND(Roster!$C11="Planned",Roster!$D11="")),0,IF(F$5&gt;=IF(Roster!$D11="",1,Roster!$D11),Roster!$E11*(1+Roster!$F11)*(1+Assumptions!$C$6)/12+Assumptions!$C$7,0)+IF(AND(Roster!$C11="Planned",F$5=Roster!$D11),IF(Roster!$H11="",Assumptions!$C$8,Roster!$H11)+Assumptions!$C$9,0))</f>
        <v>13320.833333333334</v>
      </c>
      <c r="G11" s="9">
        <f>IF(OR(Roster!$A11="",Roster!$E11="",AND(Roster!$C11="Planned",Roster!$D11="")),0,IF(G$5&gt;=IF(Roster!$D11="",1,Roster!$D11),Roster!$E11*(1+Roster!$F11)*(1+Assumptions!$C$6)/12+Assumptions!$C$7,0)+IF(AND(Roster!$C11="Planned",G$5=Roster!$D11),IF(Roster!$H11="",Assumptions!$C$8,Roster!$H11)+Assumptions!$C$9,0))</f>
        <v>13320.833333333334</v>
      </c>
      <c r="H11" s="9">
        <f>IF(OR(Roster!$A11="",Roster!$E11="",AND(Roster!$C11="Planned",Roster!$D11="")),0,IF(H$5&gt;=IF(Roster!$D11="",1,Roster!$D11),Roster!$E11*(1+Roster!$F11)*(1+Assumptions!$C$6)/12+Assumptions!$C$7,0)+IF(AND(Roster!$C11="Planned",H$5=Roster!$D11),IF(Roster!$H11="",Assumptions!$C$8,Roster!$H11)+Assumptions!$C$9,0))</f>
        <v>13320.833333333334</v>
      </c>
      <c r="I11" s="9">
        <f>IF(OR(Roster!$A11="",Roster!$E11="",AND(Roster!$C11="Planned",Roster!$D11="")),0,IF(I$5&gt;=IF(Roster!$D11="",1,Roster!$D11),Roster!$E11*(1+Roster!$F11)*(1+Assumptions!$C$6)/12+Assumptions!$C$7,0)+IF(AND(Roster!$C11="Planned",I$5=Roster!$D11),IF(Roster!$H11="",Assumptions!$C$8,Roster!$H11)+Assumptions!$C$9,0))</f>
        <v>13320.833333333334</v>
      </c>
      <c r="J11" s="9">
        <f>IF(OR(Roster!$A11="",Roster!$E11="",AND(Roster!$C11="Planned",Roster!$D11="")),0,IF(J$5&gt;=IF(Roster!$D11="",1,Roster!$D11),Roster!$E11*(1+Roster!$F11)*(1+Assumptions!$C$6)/12+Assumptions!$C$7,0)+IF(AND(Roster!$C11="Planned",J$5=Roster!$D11),IF(Roster!$H11="",Assumptions!$C$8,Roster!$H11)+Assumptions!$C$9,0))</f>
        <v>13320.833333333334</v>
      </c>
      <c r="K11" s="9">
        <f>IF(OR(Roster!$A11="",Roster!$E11="",AND(Roster!$C11="Planned",Roster!$D11="")),0,IF(K$5&gt;=IF(Roster!$D11="",1,Roster!$D11),Roster!$E11*(1+Roster!$F11)*(1+Assumptions!$C$6)/12+Assumptions!$C$7,0)+IF(AND(Roster!$C11="Planned",K$5=Roster!$D11),IF(Roster!$H11="",Assumptions!$C$8,Roster!$H11)+Assumptions!$C$9,0))</f>
        <v>13320.833333333334</v>
      </c>
      <c r="L11" s="9">
        <f>IF(OR(Roster!$A11="",Roster!$E11="",AND(Roster!$C11="Planned",Roster!$D11="")),0,IF(L$5&gt;=IF(Roster!$D11="",1,Roster!$D11),Roster!$E11*(1+Roster!$F11)*(1+Assumptions!$C$6)/12+Assumptions!$C$7,0)+IF(AND(Roster!$C11="Planned",L$5=Roster!$D11),IF(Roster!$H11="",Assumptions!$C$8,Roster!$H11)+Assumptions!$C$9,0))</f>
        <v>13320.833333333334</v>
      </c>
      <c r="M11" s="9">
        <f>IF(OR(Roster!$A11="",Roster!$E11="",AND(Roster!$C11="Planned",Roster!$D11="")),0,IF(M$5&gt;=IF(Roster!$D11="",1,Roster!$D11),Roster!$E11*(1+Roster!$F11)*(1+Assumptions!$C$6)/12+Assumptions!$C$7,0)+IF(AND(Roster!$C11="Planned",M$5=Roster!$D11),IF(Roster!$H11="",Assumptions!$C$8,Roster!$H11)+Assumptions!$C$9,0))</f>
        <v>13320.833333333334</v>
      </c>
      <c r="N11" s="9">
        <f>IF(OR(Roster!$A11="",Roster!$E11="",AND(Roster!$C11="Planned",Roster!$D11="")),0,IF(N$5&gt;=IF(Roster!$D11="",1,Roster!$D11),Roster!$E11*(1+Roster!$F11)*(1+Assumptions!$C$6)/12+Assumptions!$C$7,0)+IF(AND(Roster!$C11="Planned",N$5=Roster!$D11),IF(Roster!$H11="",Assumptions!$C$8,Roster!$H11)+Assumptions!$C$9,0))</f>
        <v>13320.833333333334</v>
      </c>
      <c r="O11" s="14">
        <f t="shared" si="0"/>
        <v>159850</v>
      </c>
    </row>
    <row r="12" spans="1:15" x14ac:dyDescent="0.2">
      <c r="A12" s="13" t="str">
        <f>IF(Roster!A12="","",Roster!A12)</f>
        <v>Product designer</v>
      </c>
      <c r="B12" s="13" t="str">
        <f>IF(Roster!B12="","",Roster!B12)</f>
        <v>Engineering</v>
      </c>
      <c r="C12" s="9">
        <f>IF(OR(Roster!$A12="",Roster!$E12="",AND(Roster!$C12="Planned",Roster!$D12="")),0,IF(C$5&gt;=IF(Roster!$D12="",1,Roster!$D12),Roster!$E12*(1+Roster!$F12)*(1+Assumptions!$C$6)/12+Assumptions!$C$7,0)+IF(AND(Roster!$C12="Planned",C$5=Roster!$D12),IF(Roster!$H12="",Assumptions!$C$8,Roster!$H12)+Assumptions!$C$9,0))</f>
        <v>12800</v>
      </c>
      <c r="D12" s="9">
        <f>IF(OR(Roster!$A12="",Roster!$E12="",AND(Roster!$C12="Planned",Roster!$D12="")),0,IF(D$5&gt;=IF(Roster!$D12="",1,Roster!$D12),Roster!$E12*(1+Roster!$F12)*(1+Assumptions!$C$6)/12+Assumptions!$C$7,0)+IF(AND(Roster!$C12="Planned",D$5=Roster!$D12),IF(Roster!$H12="",Assumptions!$C$8,Roster!$H12)+Assumptions!$C$9,0))</f>
        <v>12800</v>
      </c>
      <c r="E12" s="9">
        <f>IF(OR(Roster!$A12="",Roster!$E12="",AND(Roster!$C12="Planned",Roster!$D12="")),0,IF(E$5&gt;=IF(Roster!$D12="",1,Roster!$D12),Roster!$E12*(1+Roster!$F12)*(1+Assumptions!$C$6)/12+Assumptions!$C$7,0)+IF(AND(Roster!$C12="Planned",E$5=Roster!$D12),IF(Roster!$H12="",Assumptions!$C$8,Roster!$H12)+Assumptions!$C$9,0))</f>
        <v>12800</v>
      </c>
      <c r="F12" s="9">
        <f>IF(OR(Roster!$A12="",Roster!$E12="",AND(Roster!$C12="Planned",Roster!$D12="")),0,IF(F$5&gt;=IF(Roster!$D12="",1,Roster!$D12),Roster!$E12*(1+Roster!$F12)*(1+Assumptions!$C$6)/12+Assumptions!$C$7,0)+IF(AND(Roster!$C12="Planned",F$5=Roster!$D12),IF(Roster!$H12="",Assumptions!$C$8,Roster!$H12)+Assumptions!$C$9,0))</f>
        <v>12800</v>
      </c>
      <c r="G12" s="9">
        <f>IF(OR(Roster!$A12="",Roster!$E12="",AND(Roster!$C12="Planned",Roster!$D12="")),0,IF(G$5&gt;=IF(Roster!$D12="",1,Roster!$D12),Roster!$E12*(1+Roster!$F12)*(1+Assumptions!$C$6)/12+Assumptions!$C$7,0)+IF(AND(Roster!$C12="Planned",G$5=Roster!$D12),IF(Roster!$H12="",Assumptions!$C$8,Roster!$H12)+Assumptions!$C$9,0))</f>
        <v>12800</v>
      </c>
      <c r="H12" s="9">
        <f>IF(OR(Roster!$A12="",Roster!$E12="",AND(Roster!$C12="Planned",Roster!$D12="")),0,IF(H$5&gt;=IF(Roster!$D12="",1,Roster!$D12),Roster!$E12*(1+Roster!$F12)*(1+Assumptions!$C$6)/12+Assumptions!$C$7,0)+IF(AND(Roster!$C12="Planned",H$5=Roster!$D12),IF(Roster!$H12="",Assumptions!$C$8,Roster!$H12)+Assumptions!$C$9,0))</f>
        <v>12800</v>
      </c>
      <c r="I12" s="9">
        <f>IF(OR(Roster!$A12="",Roster!$E12="",AND(Roster!$C12="Planned",Roster!$D12="")),0,IF(I$5&gt;=IF(Roster!$D12="",1,Roster!$D12),Roster!$E12*(1+Roster!$F12)*(1+Assumptions!$C$6)/12+Assumptions!$C$7,0)+IF(AND(Roster!$C12="Planned",I$5=Roster!$D12),IF(Roster!$H12="",Assumptions!$C$8,Roster!$H12)+Assumptions!$C$9,0))</f>
        <v>12800</v>
      </c>
      <c r="J12" s="9">
        <f>IF(OR(Roster!$A12="",Roster!$E12="",AND(Roster!$C12="Planned",Roster!$D12="")),0,IF(J$5&gt;=IF(Roster!$D12="",1,Roster!$D12),Roster!$E12*(1+Roster!$F12)*(1+Assumptions!$C$6)/12+Assumptions!$C$7,0)+IF(AND(Roster!$C12="Planned",J$5=Roster!$D12),IF(Roster!$H12="",Assumptions!$C$8,Roster!$H12)+Assumptions!$C$9,0))</f>
        <v>12800</v>
      </c>
      <c r="K12" s="9">
        <f>IF(OR(Roster!$A12="",Roster!$E12="",AND(Roster!$C12="Planned",Roster!$D12="")),0,IF(K$5&gt;=IF(Roster!$D12="",1,Roster!$D12),Roster!$E12*(1+Roster!$F12)*(1+Assumptions!$C$6)/12+Assumptions!$C$7,0)+IF(AND(Roster!$C12="Planned",K$5=Roster!$D12),IF(Roster!$H12="",Assumptions!$C$8,Roster!$H12)+Assumptions!$C$9,0))</f>
        <v>12800</v>
      </c>
      <c r="L12" s="9">
        <f>IF(OR(Roster!$A12="",Roster!$E12="",AND(Roster!$C12="Planned",Roster!$D12="")),0,IF(L$5&gt;=IF(Roster!$D12="",1,Roster!$D12),Roster!$E12*(1+Roster!$F12)*(1+Assumptions!$C$6)/12+Assumptions!$C$7,0)+IF(AND(Roster!$C12="Planned",L$5=Roster!$D12),IF(Roster!$H12="",Assumptions!$C$8,Roster!$H12)+Assumptions!$C$9,0))</f>
        <v>12800</v>
      </c>
      <c r="M12" s="9">
        <f>IF(OR(Roster!$A12="",Roster!$E12="",AND(Roster!$C12="Planned",Roster!$D12="")),0,IF(M$5&gt;=IF(Roster!$D12="",1,Roster!$D12),Roster!$E12*(1+Roster!$F12)*(1+Assumptions!$C$6)/12+Assumptions!$C$7,0)+IF(AND(Roster!$C12="Planned",M$5=Roster!$D12),IF(Roster!$H12="",Assumptions!$C$8,Roster!$H12)+Assumptions!$C$9,0))</f>
        <v>12800</v>
      </c>
      <c r="N12" s="9">
        <f>IF(OR(Roster!$A12="",Roster!$E12="",AND(Roster!$C12="Planned",Roster!$D12="")),0,IF(N$5&gt;=IF(Roster!$D12="",1,Roster!$D12),Roster!$E12*(1+Roster!$F12)*(1+Assumptions!$C$6)/12+Assumptions!$C$7,0)+IF(AND(Roster!$C12="Planned",N$5=Roster!$D12),IF(Roster!$H12="",Assumptions!$C$8,Roster!$H12)+Assumptions!$C$9,0))</f>
        <v>12800</v>
      </c>
      <c r="O12" s="14">
        <f t="shared" si="0"/>
        <v>153600</v>
      </c>
    </row>
    <row r="13" spans="1:15" x14ac:dyDescent="0.2">
      <c r="A13" s="13" t="str">
        <f>IF(Roster!A13="","",Roster!A13)</f>
        <v>Account executive</v>
      </c>
      <c r="B13" s="13" t="str">
        <f>IF(Roster!B13="","",Roster!B13)</f>
        <v>Sales</v>
      </c>
      <c r="C13" s="9">
        <f>IF(OR(Roster!$A13="",Roster!$E13="",AND(Roster!$C13="Planned",Roster!$D13="")),0,IF(C$5&gt;=IF(Roster!$D13="",1,Roster!$D13),Roster!$E13*(1+Roster!$F13)*(1+Assumptions!$C$6)/12+Assumptions!$C$7,0)+IF(AND(Roster!$C13="Planned",C$5=Roster!$D13),IF(Roster!$H13="",Assumptions!$C$8,Roster!$H13)+Assumptions!$C$9,0))</f>
        <v>15925</v>
      </c>
      <c r="D13" s="9">
        <f>IF(OR(Roster!$A13="",Roster!$E13="",AND(Roster!$C13="Planned",Roster!$D13="")),0,IF(D$5&gt;=IF(Roster!$D13="",1,Roster!$D13),Roster!$E13*(1+Roster!$F13)*(1+Assumptions!$C$6)/12+Assumptions!$C$7,0)+IF(AND(Roster!$C13="Planned",D$5=Roster!$D13),IF(Roster!$H13="",Assumptions!$C$8,Roster!$H13)+Assumptions!$C$9,0))</f>
        <v>15925</v>
      </c>
      <c r="E13" s="9">
        <f>IF(OR(Roster!$A13="",Roster!$E13="",AND(Roster!$C13="Planned",Roster!$D13="")),0,IF(E$5&gt;=IF(Roster!$D13="",1,Roster!$D13),Roster!$E13*(1+Roster!$F13)*(1+Assumptions!$C$6)/12+Assumptions!$C$7,0)+IF(AND(Roster!$C13="Planned",E$5=Roster!$D13),IF(Roster!$H13="",Assumptions!$C$8,Roster!$H13)+Assumptions!$C$9,0))</f>
        <v>15925</v>
      </c>
      <c r="F13" s="9">
        <f>IF(OR(Roster!$A13="",Roster!$E13="",AND(Roster!$C13="Planned",Roster!$D13="")),0,IF(F$5&gt;=IF(Roster!$D13="",1,Roster!$D13),Roster!$E13*(1+Roster!$F13)*(1+Assumptions!$C$6)/12+Assumptions!$C$7,0)+IF(AND(Roster!$C13="Planned",F$5=Roster!$D13),IF(Roster!$H13="",Assumptions!$C$8,Roster!$H13)+Assumptions!$C$9,0))</f>
        <v>15925</v>
      </c>
      <c r="G13" s="9">
        <f>IF(OR(Roster!$A13="",Roster!$E13="",AND(Roster!$C13="Planned",Roster!$D13="")),0,IF(G$5&gt;=IF(Roster!$D13="",1,Roster!$D13),Roster!$E13*(1+Roster!$F13)*(1+Assumptions!$C$6)/12+Assumptions!$C$7,0)+IF(AND(Roster!$C13="Planned",G$5=Roster!$D13),IF(Roster!$H13="",Assumptions!$C$8,Roster!$H13)+Assumptions!$C$9,0))</f>
        <v>15925</v>
      </c>
      <c r="H13" s="9">
        <f>IF(OR(Roster!$A13="",Roster!$E13="",AND(Roster!$C13="Planned",Roster!$D13="")),0,IF(H$5&gt;=IF(Roster!$D13="",1,Roster!$D13),Roster!$E13*(1+Roster!$F13)*(1+Assumptions!$C$6)/12+Assumptions!$C$7,0)+IF(AND(Roster!$C13="Planned",H$5=Roster!$D13),IF(Roster!$H13="",Assumptions!$C$8,Roster!$H13)+Assumptions!$C$9,0))</f>
        <v>15925</v>
      </c>
      <c r="I13" s="9">
        <f>IF(OR(Roster!$A13="",Roster!$E13="",AND(Roster!$C13="Planned",Roster!$D13="")),0,IF(I$5&gt;=IF(Roster!$D13="",1,Roster!$D13),Roster!$E13*(1+Roster!$F13)*(1+Assumptions!$C$6)/12+Assumptions!$C$7,0)+IF(AND(Roster!$C13="Planned",I$5=Roster!$D13),IF(Roster!$H13="",Assumptions!$C$8,Roster!$H13)+Assumptions!$C$9,0))</f>
        <v>15925</v>
      </c>
      <c r="J13" s="9">
        <f>IF(OR(Roster!$A13="",Roster!$E13="",AND(Roster!$C13="Planned",Roster!$D13="")),0,IF(J$5&gt;=IF(Roster!$D13="",1,Roster!$D13),Roster!$E13*(1+Roster!$F13)*(1+Assumptions!$C$6)/12+Assumptions!$C$7,0)+IF(AND(Roster!$C13="Planned",J$5=Roster!$D13),IF(Roster!$H13="",Assumptions!$C$8,Roster!$H13)+Assumptions!$C$9,0))</f>
        <v>15925</v>
      </c>
      <c r="K13" s="9">
        <f>IF(OR(Roster!$A13="",Roster!$E13="",AND(Roster!$C13="Planned",Roster!$D13="")),0,IF(K$5&gt;=IF(Roster!$D13="",1,Roster!$D13),Roster!$E13*(1+Roster!$F13)*(1+Assumptions!$C$6)/12+Assumptions!$C$7,0)+IF(AND(Roster!$C13="Planned",K$5=Roster!$D13),IF(Roster!$H13="",Assumptions!$C$8,Roster!$H13)+Assumptions!$C$9,0))</f>
        <v>15925</v>
      </c>
      <c r="L13" s="9">
        <f>IF(OR(Roster!$A13="",Roster!$E13="",AND(Roster!$C13="Planned",Roster!$D13="")),0,IF(L$5&gt;=IF(Roster!$D13="",1,Roster!$D13),Roster!$E13*(1+Roster!$F13)*(1+Assumptions!$C$6)/12+Assumptions!$C$7,0)+IF(AND(Roster!$C13="Planned",L$5=Roster!$D13),IF(Roster!$H13="",Assumptions!$C$8,Roster!$H13)+Assumptions!$C$9,0))</f>
        <v>15925</v>
      </c>
      <c r="M13" s="9">
        <f>IF(OR(Roster!$A13="",Roster!$E13="",AND(Roster!$C13="Planned",Roster!$D13="")),0,IF(M$5&gt;=IF(Roster!$D13="",1,Roster!$D13),Roster!$E13*(1+Roster!$F13)*(1+Assumptions!$C$6)/12+Assumptions!$C$7,0)+IF(AND(Roster!$C13="Planned",M$5=Roster!$D13),IF(Roster!$H13="",Assumptions!$C$8,Roster!$H13)+Assumptions!$C$9,0))</f>
        <v>15925</v>
      </c>
      <c r="N13" s="9">
        <f>IF(OR(Roster!$A13="",Roster!$E13="",AND(Roster!$C13="Planned",Roster!$D13="")),0,IF(N$5&gt;=IF(Roster!$D13="",1,Roster!$D13),Roster!$E13*(1+Roster!$F13)*(1+Assumptions!$C$6)/12+Assumptions!$C$7,0)+IF(AND(Roster!$C13="Planned",N$5=Roster!$D13),IF(Roster!$H13="",Assumptions!$C$8,Roster!$H13)+Assumptions!$C$9,0))</f>
        <v>15925</v>
      </c>
      <c r="O13" s="14">
        <f t="shared" si="0"/>
        <v>191100</v>
      </c>
    </row>
    <row r="14" spans="1:15" x14ac:dyDescent="0.2">
      <c r="A14" s="13" t="str">
        <f>IF(Roster!A14="","",Roster!A14)</f>
        <v>Sales development rep</v>
      </c>
      <c r="B14" s="13" t="str">
        <f>IF(Roster!B14="","",Roster!B14)</f>
        <v>Sales</v>
      </c>
      <c r="C14" s="9">
        <f>IF(OR(Roster!$A14="",Roster!$E14="",AND(Roster!$C14="Planned",Roster!$D14="")),0,IF(C$5&gt;=IF(Roster!$D14="",1,Roster!$D14),Roster!$E14*(1+Roster!$F14)*(1+Assumptions!$C$6)/12+Assumptions!$C$7,0)+IF(AND(Roster!$C14="Planned",C$5=Roster!$D14),IF(Roster!$H14="",Assumptions!$C$8,Roster!$H14)+Assumptions!$C$9,0))</f>
        <v>9102.0833333333339</v>
      </c>
      <c r="D14" s="9">
        <f>IF(OR(Roster!$A14="",Roster!$E14="",AND(Roster!$C14="Planned",Roster!$D14="")),0,IF(D$5&gt;=IF(Roster!$D14="",1,Roster!$D14),Roster!$E14*(1+Roster!$F14)*(1+Assumptions!$C$6)/12+Assumptions!$C$7,0)+IF(AND(Roster!$C14="Planned",D$5=Roster!$D14),IF(Roster!$H14="",Assumptions!$C$8,Roster!$H14)+Assumptions!$C$9,0))</f>
        <v>9102.0833333333339</v>
      </c>
      <c r="E14" s="9">
        <f>IF(OR(Roster!$A14="",Roster!$E14="",AND(Roster!$C14="Planned",Roster!$D14="")),0,IF(E$5&gt;=IF(Roster!$D14="",1,Roster!$D14),Roster!$E14*(1+Roster!$F14)*(1+Assumptions!$C$6)/12+Assumptions!$C$7,0)+IF(AND(Roster!$C14="Planned",E$5=Roster!$D14),IF(Roster!$H14="",Assumptions!$C$8,Roster!$H14)+Assumptions!$C$9,0))</f>
        <v>9102.0833333333339</v>
      </c>
      <c r="F14" s="9">
        <f>IF(OR(Roster!$A14="",Roster!$E14="",AND(Roster!$C14="Planned",Roster!$D14="")),0,IF(F$5&gt;=IF(Roster!$D14="",1,Roster!$D14),Roster!$E14*(1+Roster!$F14)*(1+Assumptions!$C$6)/12+Assumptions!$C$7,0)+IF(AND(Roster!$C14="Planned",F$5=Roster!$D14),IF(Roster!$H14="",Assumptions!$C$8,Roster!$H14)+Assumptions!$C$9,0))</f>
        <v>9102.0833333333339</v>
      </c>
      <c r="G14" s="9">
        <f>IF(OR(Roster!$A14="",Roster!$E14="",AND(Roster!$C14="Planned",Roster!$D14="")),0,IF(G$5&gt;=IF(Roster!$D14="",1,Roster!$D14),Roster!$E14*(1+Roster!$F14)*(1+Assumptions!$C$6)/12+Assumptions!$C$7,0)+IF(AND(Roster!$C14="Planned",G$5=Roster!$D14),IF(Roster!$H14="",Assumptions!$C$8,Roster!$H14)+Assumptions!$C$9,0))</f>
        <v>9102.0833333333339</v>
      </c>
      <c r="H14" s="9">
        <f>IF(OR(Roster!$A14="",Roster!$E14="",AND(Roster!$C14="Planned",Roster!$D14="")),0,IF(H$5&gt;=IF(Roster!$D14="",1,Roster!$D14),Roster!$E14*(1+Roster!$F14)*(1+Assumptions!$C$6)/12+Assumptions!$C$7,0)+IF(AND(Roster!$C14="Planned",H$5=Roster!$D14),IF(Roster!$H14="",Assumptions!$C$8,Roster!$H14)+Assumptions!$C$9,0))</f>
        <v>9102.0833333333339</v>
      </c>
      <c r="I14" s="9">
        <f>IF(OR(Roster!$A14="",Roster!$E14="",AND(Roster!$C14="Planned",Roster!$D14="")),0,IF(I$5&gt;=IF(Roster!$D14="",1,Roster!$D14),Roster!$E14*(1+Roster!$F14)*(1+Assumptions!$C$6)/12+Assumptions!$C$7,0)+IF(AND(Roster!$C14="Planned",I$5=Roster!$D14),IF(Roster!$H14="",Assumptions!$C$8,Roster!$H14)+Assumptions!$C$9,0))</f>
        <v>9102.0833333333339</v>
      </c>
      <c r="J14" s="9">
        <f>IF(OR(Roster!$A14="",Roster!$E14="",AND(Roster!$C14="Planned",Roster!$D14="")),0,IF(J$5&gt;=IF(Roster!$D14="",1,Roster!$D14),Roster!$E14*(1+Roster!$F14)*(1+Assumptions!$C$6)/12+Assumptions!$C$7,0)+IF(AND(Roster!$C14="Planned",J$5=Roster!$D14),IF(Roster!$H14="",Assumptions!$C$8,Roster!$H14)+Assumptions!$C$9,0))</f>
        <v>9102.0833333333339</v>
      </c>
      <c r="K14" s="9">
        <f>IF(OR(Roster!$A14="",Roster!$E14="",AND(Roster!$C14="Planned",Roster!$D14="")),0,IF(K$5&gt;=IF(Roster!$D14="",1,Roster!$D14),Roster!$E14*(1+Roster!$F14)*(1+Assumptions!$C$6)/12+Assumptions!$C$7,0)+IF(AND(Roster!$C14="Planned",K$5=Roster!$D14),IF(Roster!$H14="",Assumptions!$C$8,Roster!$H14)+Assumptions!$C$9,0))</f>
        <v>9102.0833333333339</v>
      </c>
      <c r="L14" s="9">
        <f>IF(OR(Roster!$A14="",Roster!$E14="",AND(Roster!$C14="Planned",Roster!$D14="")),0,IF(L$5&gt;=IF(Roster!$D14="",1,Roster!$D14),Roster!$E14*(1+Roster!$F14)*(1+Assumptions!$C$6)/12+Assumptions!$C$7,0)+IF(AND(Roster!$C14="Planned",L$5=Roster!$D14),IF(Roster!$H14="",Assumptions!$C$8,Roster!$H14)+Assumptions!$C$9,0))</f>
        <v>9102.0833333333339</v>
      </c>
      <c r="M14" s="9">
        <f>IF(OR(Roster!$A14="",Roster!$E14="",AND(Roster!$C14="Planned",Roster!$D14="")),0,IF(M$5&gt;=IF(Roster!$D14="",1,Roster!$D14),Roster!$E14*(1+Roster!$F14)*(1+Assumptions!$C$6)/12+Assumptions!$C$7,0)+IF(AND(Roster!$C14="Planned",M$5=Roster!$D14),IF(Roster!$H14="",Assumptions!$C$8,Roster!$H14)+Assumptions!$C$9,0))</f>
        <v>9102.0833333333339</v>
      </c>
      <c r="N14" s="9">
        <f>IF(OR(Roster!$A14="",Roster!$E14="",AND(Roster!$C14="Planned",Roster!$D14="")),0,IF(N$5&gt;=IF(Roster!$D14="",1,Roster!$D14),Roster!$E14*(1+Roster!$F14)*(1+Assumptions!$C$6)/12+Assumptions!$C$7,0)+IF(AND(Roster!$C14="Planned",N$5=Roster!$D14),IF(Roster!$H14="",Assumptions!$C$8,Roster!$H14)+Assumptions!$C$9,0))</f>
        <v>9102.0833333333339</v>
      </c>
      <c r="O14" s="14">
        <f t="shared" si="0"/>
        <v>109224.99999999999</v>
      </c>
    </row>
    <row r="15" spans="1:15" x14ac:dyDescent="0.2">
      <c r="A15" s="13" t="str">
        <f>IF(Roster!A15="","",Roster!A15)</f>
        <v>Marketing manager</v>
      </c>
      <c r="B15" s="13" t="str">
        <f>IF(Roster!B15="","",Roster!B15)</f>
        <v>Marketing</v>
      </c>
      <c r="C15" s="9">
        <f>IF(OR(Roster!$A15="",Roster!$E15="",AND(Roster!$C15="Planned",Roster!$D15="")),0,IF(C$5&gt;=IF(Roster!$D15="",1,Roster!$D15),Roster!$E15*(1+Roster!$F15)*(1+Assumptions!$C$6)/12+Assumptions!$C$7,0)+IF(AND(Roster!$C15="Planned",C$5=Roster!$D15),IF(Roster!$H15="",Assumptions!$C$8,Roster!$H15)+Assumptions!$C$9,0))</f>
        <v>11758.333333333334</v>
      </c>
      <c r="D15" s="9">
        <f>IF(OR(Roster!$A15="",Roster!$E15="",AND(Roster!$C15="Planned",Roster!$D15="")),0,IF(D$5&gt;=IF(Roster!$D15="",1,Roster!$D15),Roster!$E15*(1+Roster!$F15)*(1+Assumptions!$C$6)/12+Assumptions!$C$7,0)+IF(AND(Roster!$C15="Planned",D$5=Roster!$D15),IF(Roster!$H15="",Assumptions!$C$8,Roster!$H15)+Assumptions!$C$9,0))</f>
        <v>11758.333333333334</v>
      </c>
      <c r="E15" s="9">
        <f>IF(OR(Roster!$A15="",Roster!$E15="",AND(Roster!$C15="Planned",Roster!$D15="")),0,IF(E$5&gt;=IF(Roster!$D15="",1,Roster!$D15),Roster!$E15*(1+Roster!$F15)*(1+Assumptions!$C$6)/12+Assumptions!$C$7,0)+IF(AND(Roster!$C15="Planned",E$5=Roster!$D15),IF(Roster!$H15="",Assumptions!$C$8,Roster!$H15)+Assumptions!$C$9,0))</f>
        <v>11758.333333333334</v>
      </c>
      <c r="F15" s="9">
        <f>IF(OR(Roster!$A15="",Roster!$E15="",AND(Roster!$C15="Planned",Roster!$D15="")),0,IF(F$5&gt;=IF(Roster!$D15="",1,Roster!$D15),Roster!$E15*(1+Roster!$F15)*(1+Assumptions!$C$6)/12+Assumptions!$C$7,0)+IF(AND(Roster!$C15="Planned",F$5=Roster!$D15),IF(Roster!$H15="",Assumptions!$C$8,Roster!$H15)+Assumptions!$C$9,0))</f>
        <v>11758.333333333334</v>
      </c>
      <c r="G15" s="9">
        <f>IF(OR(Roster!$A15="",Roster!$E15="",AND(Roster!$C15="Planned",Roster!$D15="")),0,IF(G$5&gt;=IF(Roster!$D15="",1,Roster!$D15),Roster!$E15*(1+Roster!$F15)*(1+Assumptions!$C$6)/12+Assumptions!$C$7,0)+IF(AND(Roster!$C15="Planned",G$5=Roster!$D15),IF(Roster!$H15="",Assumptions!$C$8,Roster!$H15)+Assumptions!$C$9,0))</f>
        <v>11758.333333333334</v>
      </c>
      <c r="H15" s="9">
        <f>IF(OR(Roster!$A15="",Roster!$E15="",AND(Roster!$C15="Planned",Roster!$D15="")),0,IF(H$5&gt;=IF(Roster!$D15="",1,Roster!$D15),Roster!$E15*(1+Roster!$F15)*(1+Assumptions!$C$6)/12+Assumptions!$C$7,0)+IF(AND(Roster!$C15="Planned",H$5=Roster!$D15),IF(Roster!$H15="",Assumptions!$C$8,Roster!$H15)+Assumptions!$C$9,0))</f>
        <v>11758.333333333334</v>
      </c>
      <c r="I15" s="9">
        <f>IF(OR(Roster!$A15="",Roster!$E15="",AND(Roster!$C15="Planned",Roster!$D15="")),0,IF(I$5&gt;=IF(Roster!$D15="",1,Roster!$D15),Roster!$E15*(1+Roster!$F15)*(1+Assumptions!$C$6)/12+Assumptions!$C$7,0)+IF(AND(Roster!$C15="Planned",I$5=Roster!$D15),IF(Roster!$H15="",Assumptions!$C$8,Roster!$H15)+Assumptions!$C$9,0))</f>
        <v>11758.333333333334</v>
      </c>
      <c r="J15" s="9">
        <f>IF(OR(Roster!$A15="",Roster!$E15="",AND(Roster!$C15="Planned",Roster!$D15="")),0,IF(J$5&gt;=IF(Roster!$D15="",1,Roster!$D15),Roster!$E15*(1+Roster!$F15)*(1+Assumptions!$C$6)/12+Assumptions!$C$7,0)+IF(AND(Roster!$C15="Planned",J$5=Roster!$D15),IF(Roster!$H15="",Assumptions!$C$8,Roster!$H15)+Assumptions!$C$9,0))</f>
        <v>11758.333333333334</v>
      </c>
      <c r="K15" s="9">
        <f>IF(OR(Roster!$A15="",Roster!$E15="",AND(Roster!$C15="Planned",Roster!$D15="")),0,IF(K$5&gt;=IF(Roster!$D15="",1,Roster!$D15),Roster!$E15*(1+Roster!$F15)*(1+Assumptions!$C$6)/12+Assumptions!$C$7,0)+IF(AND(Roster!$C15="Planned",K$5=Roster!$D15),IF(Roster!$H15="",Assumptions!$C$8,Roster!$H15)+Assumptions!$C$9,0))</f>
        <v>11758.333333333334</v>
      </c>
      <c r="L15" s="9">
        <f>IF(OR(Roster!$A15="",Roster!$E15="",AND(Roster!$C15="Planned",Roster!$D15="")),0,IF(L$5&gt;=IF(Roster!$D15="",1,Roster!$D15),Roster!$E15*(1+Roster!$F15)*(1+Assumptions!$C$6)/12+Assumptions!$C$7,0)+IF(AND(Roster!$C15="Planned",L$5=Roster!$D15),IF(Roster!$H15="",Assumptions!$C$8,Roster!$H15)+Assumptions!$C$9,0))</f>
        <v>11758.333333333334</v>
      </c>
      <c r="M15" s="9">
        <f>IF(OR(Roster!$A15="",Roster!$E15="",AND(Roster!$C15="Planned",Roster!$D15="")),0,IF(M$5&gt;=IF(Roster!$D15="",1,Roster!$D15),Roster!$E15*(1+Roster!$F15)*(1+Assumptions!$C$6)/12+Assumptions!$C$7,0)+IF(AND(Roster!$C15="Planned",M$5=Roster!$D15),IF(Roster!$H15="",Assumptions!$C$8,Roster!$H15)+Assumptions!$C$9,0))</f>
        <v>11758.333333333334</v>
      </c>
      <c r="N15" s="9">
        <f>IF(OR(Roster!$A15="",Roster!$E15="",AND(Roster!$C15="Planned",Roster!$D15="")),0,IF(N$5&gt;=IF(Roster!$D15="",1,Roster!$D15),Roster!$E15*(1+Roster!$F15)*(1+Assumptions!$C$6)/12+Assumptions!$C$7,0)+IF(AND(Roster!$C15="Planned",N$5=Roster!$D15),IF(Roster!$H15="",Assumptions!$C$8,Roster!$H15)+Assumptions!$C$9,0))</f>
        <v>11758.333333333334</v>
      </c>
      <c r="O15" s="14">
        <f t="shared" si="0"/>
        <v>141099.99999999997</v>
      </c>
    </row>
    <row r="16" spans="1:15" x14ac:dyDescent="0.2">
      <c r="A16" s="13" t="str">
        <f>IF(Roster!A16="","",Roster!A16)</f>
        <v>Customer success manager</v>
      </c>
      <c r="B16" s="13" t="str">
        <f>IF(Roster!B16="","",Roster!B16)</f>
        <v>Customer Success</v>
      </c>
      <c r="C16" s="9">
        <f>IF(OR(Roster!$A16="",Roster!$E16="",AND(Roster!$C16="Planned",Roster!$D16="")),0,IF(C$5&gt;=IF(Roster!$D16="",1,Roster!$D16),Roster!$E16*(1+Roster!$F16)*(1+Assumptions!$C$6)/12+Assumptions!$C$7,0)+IF(AND(Roster!$C16="Planned",C$5=Roster!$D16),IF(Roster!$H16="",Assumptions!$C$8,Roster!$H16)+Assumptions!$C$9,0))</f>
        <v>9675</v>
      </c>
      <c r="D16" s="9">
        <f>IF(OR(Roster!$A16="",Roster!$E16="",AND(Roster!$C16="Planned",Roster!$D16="")),0,IF(D$5&gt;=IF(Roster!$D16="",1,Roster!$D16),Roster!$E16*(1+Roster!$F16)*(1+Assumptions!$C$6)/12+Assumptions!$C$7,0)+IF(AND(Roster!$C16="Planned",D$5=Roster!$D16),IF(Roster!$H16="",Assumptions!$C$8,Roster!$H16)+Assumptions!$C$9,0))</f>
        <v>9675</v>
      </c>
      <c r="E16" s="9">
        <f>IF(OR(Roster!$A16="",Roster!$E16="",AND(Roster!$C16="Planned",Roster!$D16="")),0,IF(E$5&gt;=IF(Roster!$D16="",1,Roster!$D16),Roster!$E16*(1+Roster!$F16)*(1+Assumptions!$C$6)/12+Assumptions!$C$7,0)+IF(AND(Roster!$C16="Planned",E$5=Roster!$D16),IF(Roster!$H16="",Assumptions!$C$8,Roster!$H16)+Assumptions!$C$9,0))</f>
        <v>9675</v>
      </c>
      <c r="F16" s="9">
        <f>IF(OR(Roster!$A16="",Roster!$E16="",AND(Roster!$C16="Planned",Roster!$D16="")),0,IF(F$5&gt;=IF(Roster!$D16="",1,Roster!$D16),Roster!$E16*(1+Roster!$F16)*(1+Assumptions!$C$6)/12+Assumptions!$C$7,0)+IF(AND(Roster!$C16="Planned",F$5=Roster!$D16),IF(Roster!$H16="",Assumptions!$C$8,Roster!$H16)+Assumptions!$C$9,0))</f>
        <v>9675</v>
      </c>
      <c r="G16" s="9">
        <f>IF(OR(Roster!$A16="",Roster!$E16="",AND(Roster!$C16="Planned",Roster!$D16="")),0,IF(G$5&gt;=IF(Roster!$D16="",1,Roster!$D16),Roster!$E16*(1+Roster!$F16)*(1+Assumptions!$C$6)/12+Assumptions!$C$7,0)+IF(AND(Roster!$C16="Planned",G$5=Roster!$D16),IF(Roster!$H16="",Assumptions!$C$8,Roster!$H16)+Assumptions!$C$9,0))</f>
        <v>9675</v>
      </c>
      <c r="H16" s="9">
        <f>IF(OR(Roster!$A16="",Roster!$E16="",AND(Roster!$C16="Planned",Roster!$D16="")),0,IF(H$5&gt;=IF(Roster!$D16="",1,Roster!$D16),Roster!$E16*(1+Roster!$F16)*(1+Assumptions!$C$6)/12+Assumptions!$C$7,0)+IF(AND(Roster!$C16="Planned",H$5=Roster!$D16),IF(Roster!$H16="",Assumptions!$C$8,Roster!$H16)+Assumptions!$C$9,0))</f>
        <v>9675</v>
      </c>
      <c r="I16" s="9">
        <f>IF(OR(Roster!$A16="",Roster!$E16="",AND(Roster!$C16="Planned",Roster!$D16="")),0,IF(I$5&gt;=IF(Roster!$D16="",1,Roster!$D16),Roster!$E16*(1+Roster!$F16)*(1+Assumptions!$C$6)/12+Assumptions!$C$7,0)+IF(AND(Roster!$C16="Planned",I$5=Roster!$D16),IF(Roster!$H16="",Assumptions!$C$8,Roster!$H16)+Assumptions!$C$9,0))</f>
        <v>9675</v>
      </c>
      <c r="J16" s="9">
        <f>IF(OR(Roster!$A16="",Roster!$E16="",AND(Roster!$C16="Planned",Roster!$D16="")),0,IF(J$5&gt;=IF(Roster!$D16="",1,Roster!$D16),Roster!$E16*(1+Roster!$F16)*(1+Assumptions!$C$6)/12+Assumptions!$C$7,0)+IF(AND(Roster!$C16="Planned",J$5=Roster!$D16),IF(Roster!$H16="",Assumptions!$C$8,Roster!$H16)+Assumptions!$C$9,0))</f>
        <v>9675</v>
      </c>
      <c r="K16" s="9">
        <f>IF(OR(Roster!$A16="",Roster!$E16="",AND(Roster!$C16="Planned",Roster!$D16="")),0,IF(K$5&gt;=IF(Roster!$D16="",1,Roster!$D16),Roster!$E16*(1+Roster!$F16)*(1+Assumptions!$C$6)/12+Assumptions!$C$7,0)+IF(AND(Roster!$C16="Planned",K$5=Roster!$D16),IF(Roster!$H16="",Assumptions!$C$8,Roster!$H16)+Assumptions!$C$9,0))</f>
        <v>9675</v>
      </c>
      <c r="L16" s="9">
        <f>IF(OR(Roster!$A16="",Roster!$E16="",AND(Roster!$C16="Planned",Roster!$D16="")),0,IF(L$5&gt;=IF(Roster!$D16="",1,Roster!$D16),Roster!$E16*(1+Roster!$F16)*(1+Assumptions!$C$6)/12+Assumptions!$C$7,0)+IF(AND(Roster!$C16="Planned",L$5=Roster!$D16),IF(Roster!$H16="",Assumptions!$C$8,Roster!$H16)+Assumptions!$C$9,0))</f>
        <v>9675</v>
      </c>
      <c r="M16" s="9">
        <f>IF(OR(Roster!$A16="",Roster!$E16="",AND(Roster!$C16="Planned",Roster!$D16="")),0,IF(M$5&gt;=IF(Roster!$D16="",1,Roster!$D16),Roster!$E16*(1+Roster!$F16)*(1+Assumptions!$C$6)/12+Assumptions!$C$7,0)+IF(AND(Roster!$C16="Planned",M$5=Roster!$D16),IF(Roster!$H16="",Assumptions!$C$8,Roster!$H16)+Assumptions!$C$9,0))</f>
        <v>9675</v>
      </c>
      <c r="N16" s="9">
        <f>IF(OR(Roster!$A16="",Roster!$E16="",AND(Roster!$C16="Planned",Roster!$D16="")),0,IF(N$5&gt;=IF(Roster!$D16="",1,Roster!$D16),Roster!$E16*(1+Roster!$F16)*(1+Assumptions!$C$6)/12+Assumptions!$C$7,0)+IF(AND(Roster!$C16="Planned",N$5=Roster!$D16),IF(Roster!$H16="",Assumptions!$C$8,Roster!$H16)+Assumptions!$C$9,0))</f>
        <v>9675</v>
      </c>
      <c r="O16" s="14">
        <f t="shared" si="0"/>
        <v>116100</v>
      </c>
    </row>
    <row r="17" spans="1:15" x14ac:dyDescent="0.2">
      <c r="A17" s="13" t="str">
        <f>IF(Roster!A17="","",Roster!A17)</f>
        <v>Finance &amp; operations</v>
      </c>
      <c r="B17" s="13" t="str">
        <f>IF(Roster!B17="","",Roster!B17)</f>
        <v>G&amp;A</v>
      </c>
      <c r="C17" s="9">
        <f>IF(OR(Roster!$A17="",Roster!$E17="",AND(Roster!$C17="Planned",Roster!$D17="")),0,IF(C$5&gt;=IF(Roster!$D17="",1,Roster!$D17),Roster!$E17*(1+Roster!$F17)*(1+Assumptions!$C$6)/12+Assumptions!$C$7,0)+IF(AND(Roster!$C17="Planned",C$5=Roster!$D17),IF(Roster!$H17="",Assumptions!$C$8,Roster!$H17)+Assumptions!$C$9,0))</f>
        <v>10195.833333333334</v>
      </c>
      <c r="D17" s="9">
        <f>IF(OR(Roster!$A17="",Roster!$E17="",AND(Roster!$C17="Planned",Roster!$D17="")),0,IF(D$5&gt;=IF(Roster!$D17="",1,Roster!$D17),Roster!$E17*(1+Roster!$F17)*(1+Assumptions!$C$6)/12+Assumptions!$C$7,0)+IF(AND(Roster!$C17="Planned",D$5=Roster!$D17),IF(Roster!$H17="",Assumptions!$C$8,Roster!$H17)+Assumptions!$C$9,0))</f>
        <v>10195.833333333334</v>
      </c>
      <c r="E17" s="9">
        <f>IF(OR(Roster!$A17="",Roster!$E17="",AND(Roster!$C17="Planned",Roster!$D17="")),0,IF(E$5&gt;=IF(Roster!$D17="",1,Roster!$D17),Roster!$E17*(1+Roster!$F17)*(1+Assumptions!$C$6)/12+Assumptions!$C$7,0)+IF(AND(Roster!$C17="Planned",E$5=Roster!$D17),IF(Roster!$H17="",Assumptions!$C$8,Roster!$H17)+Assumptions!$C$9,0))</f>
        <v>10195.833333333334</v>
      </c>
      <c r="F17" s="9">
        <f>IF(OR(Roster!$A17="",Roster!$E17="",AND(Roster!$C17="Planned",Roster!$D17="")),0,IF(F$5&gt;=IF(Roster!$D17="",1,Roster!$D17),Roster!$E17*(1+Roster!$F17)*(1+Assumptions!$C$6)/12+Assumptions!$C$7,0)+IF(AND(Roster!$C17="Planned",F$5=Roster!$D17),IF(Roster!$H17="",Assumptions!$C$8,Roster!$H17)+Assumptions!$C$9,0))</f>
        <v>10195.833333333334</v>
      </c>
      <c r="G17" s="9">
        <f>IF(OR(Roster!$A17="",Roster!$E17="",AND(Roster!$C17="Planned",Roster!$D17="")),0,IF(G$5&gt;=IF(Roster!$D17="",1,Roster!$D17),Roster!$E17*(1+Roster!$F17)*(1+Assumptions!$C$6)/12+Assumptions!$C$7,0)+IF(AND(Roster!$C17="Planned",G$5=Roster!$D17),IF(Roster!$H17="",Assumptions!$C$8,Roster!$H17)+Assumptions!$C$9,0))</f>
        <v>10195.833333333334</v>
      </c>
      <c r="H17" s="9">
        <f>IF(OR(Roster!$A17="",Roster!$E17="",AND(Roster!$C17="Planned",Roster!$D17="")),0,IF(H$5&gt;=IF(Roster!$D17="",1,Roster!$D17),Roster!$E17*(1+Roster!$F17)*(1+Assumptions!$C$6)/12+Assumptions!$C$7,0)+IF(AND(Roster!$C17="Planned",H$5=Roster!$D17),IF(Roster!$H17="",Assumptions!$C$8,Roster!$H17)+Assumptions!$C$9,0))</f>
        <v>10195.833333333334</v>
      </c>
      <c r="I17" s="9">
        <f>IF(OR(Roster!$A17="",Roster!$E17="",AND(Roster!$C17="Planned",Roster!$D17="")),0,IF(I$5&gt;=IF(Roster!$D17="",1,Roster!$D17),Roster!$E17*(1+Roster!$F17)*(1+Assumptions!$C$6)/12+Assumptions!$C$7,0)+IF(AND(Roster!$C17="Planned",I$5=Roster!$D17),IF(Roster!$H17="",Assumptions!$C$8,Roster!$H17)+Assumptions!$C$9,0))</f>
        <v>10195.833333333334</v>
      </c>
      <c r="J17" s="9">
        <f>IF(OR(Roster!$A17="",Roster!$E17="",AND(Roster!$C17="Planned",Roster!$D17="")),0,IF(J$5&gt;=IF(Roster!$D17="",1,Roster!$D17),Roster!$E17*(1+Roster!$F17)*(1+Assumptions!$C$6)/12+Assumptions!$C$7,0)+IF(AND(Roster!$C17="Planned",J$5=Roster!$D17),IF(Roster!$H17="",Assumptions!$C$8,Roster!$H17)+Assumptions!$C$9,0))</f>
        <v>10195.833333333334</v>
      </c>
      <c r="K17" s="9">
        <f>IF(OR(Roster!$A17="",Roster!$E17="",AND(Roster!$C17="Planned",Roster!$D17="")),0,IF(K$5&gt;=IF(Roster!$D17="",1,Roster!$D17),Roster!$E17*(1+Roster!$F17)*(1+Assumptions!$C$6)/12+Assumptions!$C$7,0)+IF(AND(Roster!$C17="Planned",K$5=Roster!$D17),IF(Roster!$H17="",Assumptions!$C$8,Roster!$H17)+Assumptions!$C$9,0))</f>
        <v>10195.833333333334</v>
      </c>
      <c r="L17" s="9">
        <f>IF(OR(Roster!$A17="",Roster!$E17="",AND(Roster!$C17="Planned",Roster!$D17="")),0,IF(L$5&gt;=IF(Roster!$D17="",1,Roster!$D17),Roster!$E17*(1+Roster!$F17)*(1+Assumptions!$C$6)/12+Assumptions!$C$7,0)+IF(AND(Roster!$C17="Planned",L$5=Roster!$D17),IF(Roster!$H17="",Assumptions!$C$8,Roster!$H17)+Assumptions!$C$9,0))</f>
        <v>10195.833333333334</v>
      </c>
      <c r="M17" s="9">
        <f>IF(OR(Roster!$A17="",Roster!$E17="",AND(Roster!$C17="Planned",Roster!$D17="")),0,IF(M$5&gt;=IF(Roster!$D17="",1,Roster!$D17),Roster!$E17*(1+Roster!$F17)*(1+Assumptions!$C$6)/12+Assumptions!$C$7,0)+IF(AND(Roster!$C17="Planned",M$5=Roster!$D17),IF(Roster!$H17="",Assumptions!$C$8,Roster!$H17)+Assumptions!$C$9,0))</f>
        <v>10195.833333333334</v>
      </c>
      <c r="N17" s="9">
        <f>IF(OR(Roster!$A17="",Roster!$E17="",AND(Roster!$C17="Planned",Roster!$D17="")),0,IF(N$5&gt;=IF(Roster!$D17="",1,Roster!$D17),Roster!$E17*(1+Roster!$F17)*(1+Assumptions!$C$6)/12+Assumptions!$C$7,0)+IF(AND(Roster!$C17="Planned",N$5=Roster!$D17),IF(Roster!$H17="",Assumptions!$C$8,Roster!$H17)+Assumptions!$C$9,0))</f>
        <v>10195.833333333334</v>
      </c>
      <c r="O17" s="14">
        <f t="shared" si="0"/>
        <v>122349.99999999999</v>
      </c>
    </row>
    <row r="18" spans="1:15" x14ac:dyDescent="0.2">
      <c r="A18" s="13" t="str">
        <f>IF(Roster!A18="","",Roster!A18)</f>
        <v>Senior software engineer</v>
      </c>
      <c r="B18" s="13" t="str">
        <f>IF(Roster!B18="","",Roster!B18)</f>
        <v>Engineering</v>
      </c>
      <c r="C18" s="9">
        <f>IF(OR(Roster!$A18="",Roster!$E18="",AND(Roster!$C18="Planned",Roster!$D18="")),0,IF(C$5&gt;=IF(Roster!$D18="",1,Roster!$D18),Roster!$E18*(1+Roster!$F18)*(1+Assumptions!$C$6)/12+Assumptions!$C$7,0)+IF(AND(Roster!$C18="Planned",C$5=Roster!$D18),IF(Roster!$H18="",Assumptions!$C$8,Roster!$H18)+Assumptions!$C$9,0))</f>
        <v>0</v>
      </c>
      <c r="D18" s="9">
        <f>IF(OR(Roster!$A18="",Roster!$E18="",AND(Roster!$C18="Planned",Roster!$D18="")),0,IF(D$5&gt;=IF(Roster!$D18="",1,Roster!$D18),Roster!$E18*(1+Roster!$F18)*(1+Assumptions!$C$6)/12+Assumptions!$C$7,0)+IF(AND(Roster!$C18="Planned",D$5=Roster!$D18),IF(Roster!$H18="",Assumptions!$C$8,Roster!$H18)+Assumptions!$C$9,0))</f>
        <v>24941.666666666668</v>
      </c>
      <c r="E18" s="9">
        <f>IF(OR(Roster!$A18="",Roster!$E18="",AND(Roster!$C18="Planned",Roster!$D18="")),0,IF(E$5&gt;=IF(Roster!$D18="",1,Roster!$D18),Roster!$E18*(1+Roster!$F18)*(1+Assumptions!$C$6)/12+Assumptions!$C$7,0)+IF(AND(Roster!$C18="Planned",E$5=Roster!$D18),IF(Roster!$H18="",Assumptions!$C$8,Roster!$H18)+Assumptions!$C$9,0))</f>
        <v>16966.666666666668</v>
      </c>
      <c r="F18" s="9">
        <f>IF(OR(Roster!$A18="",Roster!$E18="",AND(Roster!$C18="Planned",Roster!$D18="")),0,IF(F$5&gt;=IF(Roster!$D18="",1,Roster!$D18),Roster!$E18*(1+Roster!$F18)*(1+Assumptions!$C$6)/12+Assumptions!$C$7,0)+IF(AND(Roster!$C18="Planned",F$5=Roster!$D18),IF(Roster!$H18="",Assumptions!$C$8,Roster!$H18)+Assumptions!$C$9,0))</f>
        <v>16966.666666666668</v>
      </c>
      <c r="G18" s="9">
        <f>IF(OR(Roster!$A18="",Roster!$E18="",AND(Roster!$C18="Planned",Roster!$D18="")),0,IF(G$5&gt;=IF(Roster!$D18="",1,Roster!$D18),Roster!$E18*(1+Roster!$F18)*(1+Assumptions!$C$6)/12+Assumptions!$C$7,0)+IF(AND(Roster!$C18="Planned",G$5=Roster!$D18),IF(Roster!$H18="",Assumptions!$C$8,Roster!$H18)+Assumptions!$C$9,0))</f>
        <v>16966.666666666668</v>
      </c>
      <c r="H18" s="9">
        <f>IF(OR(Roster!$A18="",Roster!$E18="",AND(Roster!$C18="Planned",Roster!$D18="")),0,IF(H$5&gt;=IF(Roster!$D18="",1,Roster!$D18),Roster!$E18*(1+Roster!$F18)*(1+Assumptions!$C$6)/12+Assumptions!$C$7,0)+IF(AND(Roster!$C18="Planned",H$5=Roster!$D18),IF(Roster!$H18="",Assumptions!$C$8,Roster!$H18)+Assumptions!$C$9,0))</f>
        <v>16966.666666666668</v>
      </c>
      <c r="I18" s="9">
        <f>IF(OR(Roster!$A18="",Roster!$E18="",AND(Roster!$C18="Planned",Roster!$D18="")),0,IF(I$5&gt;=IF(Roster!$D18="",1,Roster!$D18),Roster!$E18*(1+Roster!$F18)*(1+Assumptions!$C$6)/12+Assumptions!$C$7,0)+IF(AND(Roster!$C18="Planned",I$5=Roster!$D18),IF(Roster!$H18="",Assumptions!$C$8,Roster!$H18)+Assumptions!$C$9,0))</f>
        <v>16966.666666666668</v>
      </c>
      <c r="J18" s="9">
        <f>IF(OR(Roster!$A18="",Roster!$E18="",AND(Roster!$C18="Planned",Roster!$D18="")),0,IF(J$5&gt;=IF(Roster!$D18="",1,Roster!$D18),Roster!$E18*(1+Roster!$F18)*(1+Assumptions!$C$6)/12+Assumptions!$C$7,0)+IF(AND(Roster!$C18="Planned",J$5=Roster!$D18),IF(Roster!$H18="",Assumptions!$C$8,Roster!$H18)+Assumptions!$C$9,0))</f>
        <v>16966.666666666668</v>
      </c>
      <c r="K18" s="9">
        <f>IF(OR(Roster!$A18="",Roster!$E18="",AND(Roster!$C18="Planned",Roster!$D18="")),0,IF(K$5&gt;=IF(Roster!$D18="",1,Roster!$D18),Roster!$E18*(1+Roster!$F18)*(1+Assumptions!$C$6)/12+Assumptions!$C$7,0)+IF(AND(Roster!$C18="Planned",K$5=Roster!$D18),IF(Roster!$H18="",Assumptions!$C$8,Roster!$H18)+Assumptions!$C$9,0))</f>
        <v>16966.666666666668</v>
      </c>
      <c r="L18" s="9">
        <f>IF(OR(Roster!$A18="",Roster!$E18="",AND(Roster!$C18="Planned",Roster!$D18="")),0,IF(L$5&gt;=IF(Roster!$D18="",1,Roster!$D18),Roster!$E18*(1+Roster!$F18)*(1+Assumptions!$C$6)/12+Assumptions!$C$7,0)+IF(AND(Roster!$C18="Planned",L$5=Roster!$D18),IF(Roster!$H18="",Assumptions!$C$8,Roster!$H18)+Assumptions!$C$9,0))</f>
        <v>16966.666666666668</v>
      </c>
      <c r="M18" s="9">
        <f>IF(OR(Roster!$A18="",Roster!$E18="",AND(Roster!$C18="Planned",Roster!$D18="")),0,IF(M$5&gt;=IF(Roster!$D18="",1,Roster!$D18),Roster!$E18*(1+Roster!$F18)*(1+Assumptions!$C$6)/12+Assumptions!$C$7,0)+IF(AND(Roster!$C18="Planned",M$5=Roster!$D18),IF(Roster!$H18="",Assumptions!$C$8,Roster!$H18)+Assumptions!$C$9,0))</f>
        <v>16966.666666666668</v>
      </c>
      <c r="N18" s="9">
        <f>IF(OR(Roster!$A18="",Roster!$E18="",AND(Roster!$C18="Planned",Roster!$D18="")),0,IF(N$5&gt;=IF(Roster!$D18="",1,Roster!$D18),Roster!$E18*(1+Roster!$F18)*(1+Assumptions!$C$6)/12+Assumptions!$C$7,0)+IF(AND(Roster!$C18="Planned",N$5=Roster!$D18),IF(Roster!$H18="",Assumptions!$C$8,Roster!$H18)+Assumptions!$C$9,0))</f>
        <v>16966.666666666668</v>
      </c>
      <c r="O18" s="14">
        <f t="shared" si="0"/>
        <v>194608.33333333331</v>
      </c>
    </row>
    <row r="19" spans="1:15" x14ac:dyDescent="0.2">
      <c r="A19" s="13" t="str">
        <f>IF(Roster!A19="","",Roster!A19)</f>
        <v>Account executive</v>
      </c>
      <c r="B19" s="13" t="str">
        <f>IF(Roster!B19="","",Roster!B19)</f>
        <v>Sales</v>
      </c>
      <c r="C19" s="9">
        <f>IF(OR(Roster!$A19="",Roster!$E19="",AND(Roster!$C19="Planned",Roster!$D19="")),0,IF(C$5&gt;=IF(Roster!$D19="",1,Roster!$D19),Roster!$E19*(1+Roster!$F19)*(1+Assumptions!$C$6)/12+Assumptions!$C$7,0)+IF(AND(Roster!$C19="Planned",C$5=Roster!$D19),IF(Roster!$H19="",Assumptions!$C$8,Roster!$H19)+Assumptions!$C$9,0))</f>
        <v>0</v>
      </c>
      <c r="D19" s="9">
        <f>IF(OR(Roster!$A19="",Roster!$E19="",AND(Roster!$C19="Planned",Roster!$D19="")),0,IF(D$5&gt;=IF(Roster!$D19="",1,Roster!$D19),Roster!$E19*(1+Roster!$F19)*(1+Assumptions!$C$6)/12+Assumptions!$C$7,0)+IF(AND(Roster!$C19="Planned",D$5=Roster!$D19),IF(Roster!$H19="",Assumptions!$C$8,Roster!$H19)+Assumptions!$C$9,0))</f>
        <v>0</v>
      </c>
      <c r="E19" s="9">
        <f>IF(OR(Roster!$A19="",Roster!$E19="",AND(Roster!$C19="Planned",Roster!$D19="")),0,IF(E$5&gt;=IF(Roster!$D19="",1,Roster!$D19),Roster!$E19*(1+Roster!$F19)*(1+Assumptions!$C$6)/12+Assumptions!$C$7,0)+IF(AND(Roster!$C19="Planned",E$5=Roster!$D19),IF(Roster!$H19="",Assumptions!$C$8,Roster!$H19)+Assumptions!$C$9,0))</f>
        <v>23900</v>
      </c>
      <c r="F19" s="9">
        <f>IF(OR(Roster!$A19="",Roster!$E19="",AND(Roster!$C19="Planned",Roster!$D19="")),0,IF(F$5&gt;=IF(Roster!$D19="",1,Roster!$D19),Roster!$E19*(1+Roster!$F19)*(1+Assumptions!$C$6)/12+Assumptions!$C$7,0)+IF(AND(Roster!$C19="Planned",F$5=Roster!$D19),IF(Roster!$H19="",Assumptions!$C$8,Roster!$H19)+Assumptions!$C$9,0))</f>
        <v>15925</v>
      </c>
      <c r="G19" s="9">
        <f>IF(OR(Roster!$A19="",Roster!$E19="",AND(Roster!$C19="Planned",Roster!$D19="")),0,IF(G$5&gt;=IF(Roster!$D19="",1,Roster!$D19),Roster!$E19*(1+Roster!$F19)*(1+Assumptions!$C$6)/12+Assumptions!$C$7,0)+IF(AND(Roster!$C19="Planned",G$5=Roster!$D19),IF(Roster!$H19="",Assumptions!$C$8,Roster!$H19)+Assumptions!$C$9,0))</f>
        <v>15925</v>
      </c>
      <c r="H19" s="9">
        <f>IF(OR(Roster!$A19="",Roster!$E19="",AND(Roster!$C19="Planned",Roster!$D19="")),0,IF(H$5&gt;=IF(Roster!$D19="",1,Roster!$D19),Roster!$E19*(1+Roster!$F19)*(1+Assumptions!$C$6)/12+Assumptions!$C$7,0)+IF(AND(Roster!$C19="Planned",H$5=Roster!$D19),IF(Roster!$H19="",Assumptions!$C$8,Roster!$H19)+Assumptions!$C$9,0))</f>
        <v>15925</v>
      </c>
      <c r="I19" s="9">
        <f>IF(OR(Roster!$A19="",Roster!$E19="",AND(Roster!$C19="Planned",Roster!$D19="")),0,IF(I$5&gt;=IF(Roster!$D19="",1,Roster!$D19),Roster!$E19*(1+Roster!$F19)*(1+Assumptions!$C$6)/12+Assumptions!$C$7,0)+IF(AND(Roster!$C19="Planned",I$5=Roster!$D19),IF(Roster!$H19="",Assumptions!$C$8,Roster!$H19)+Assumptions!$C$9,0))</f>
        <v>15925</v>
      </c>
      <c r="J19" s="9">
        <f>IF(OR(Roster!$A19="",Roster!$E19="",AND(Roster!$C19="Planned",Roster!$D19="")),0,IF(J$5&gt;=IF(Roster!$D19="",1,Roster!$D19),Roster!$E19*(1+Roster!$F19)*(1+Assumptions!$C$6)/12+Assumptions!$C$7,0)+IF(AND(Roster!$C19="Planned",J$5=Roster!$D19),IF(Roster!$H19="",Assumptions!$C$8,Roster!$H19)+Assumptions!$C$9,0))</f>
        <v>15925</v>
      </c>
      <c r="K19" s="9">
        <f>IF(OR(Roster!$A19="",Roster!$E19="",AND(Roster!$C19="Planned",Roster!$D19="")),0,IF(K$5&gt;=IF(Roster!$D19="",1,Roster!$D19),Roster!$E19*(1+Roster!$F19)*(1+Assumptions!$C$6)/12+Assumptions!$C$7,0)+IF(AND(Roster!$C19="Planned",K$5=Roster!$D19),IF(Roster!$H19="",Assumptions!$C$8,Roster!$H19)+Assumptions!$C$9,0))</f>
        <v>15925</v>
      </c>
      <c r="L19" s="9">
        <f>IF(OR(Roster!$A19="",Roster!$E19="",AND(Roster!$C19="Planned",Roster!$D19="")),0,IF(L$5&gt;=IF(Roster!$D19="",1,Roster!$D19),Roster!$E19*(1+Roster!$F19)*(1+Assumptions!$C$6)/12+Assumptions!$C$7,0)+IF(AND(Roster!$C19="Planned",L$5=Roster!$D19),IF(Roster!$H19="",Assumptions!$C$8,Roster!$H19)+Assumptions!$C$9,0))</f>
        <v>15925</v>
      </c>
      <c r="M19" s="9">
        <f>IF(OR(Roster!$A19="",Roster!$E19="",AND(Roster!$C19="Planned",Roster!$D19="")),0,IF(M$5&gt;=IF(Roster!$D19="",1,Roster!$D19),Roster!$E19*(1+Roster!$F19)*(1+Assumptions!$C$6)/12+Assumptions!$C$7,0)+IF(AND(Roster!$C19="Planned",M$5=Roster!$D19),IF(Roster!$H19="",Assumptions!$C$8,Roster!$H19)+Assumptions!$C$9,0))</f>
        <v>15925</v>
      </c>
      <c r="N19" s="9">
        <f>IF(OR(Roster!$A19="",Roster!$E19="",AND(Roster!$C19="Planned",Roster!$D19="")),0,IF(N$5&gt;=IF(Roster!$D19="",1,Roster!$D19),Roster!$E19*(1+Roster!$F19)*(1+Assumptions!$C$6)/12+Assumptions!$C$7,0)+IF(AND(Roster!$C19="Planned",N$5=Roster!$D19),IF(Roster!$H19="",Assumptions!$C$8,Roster!$H19)+Assumptions!$C$9,0))</f>
        <v>15925</v>
      </c>
      <c r="O19" s="14">
        <f t="shared" si="0"/>
        <v>167225</v>
      </c>
    </row>
    <row r="20" spans="1:15" x14ac:dyDescent="0.2">
      <c r="A20" s="13" t="str">
        <f>IF(Roster!A20="","",Roster!A20)</f>
        <v>Software engineer</v>
      </c>
      <c r="B20" s="13" t="str">
        <f>IF(Roster!B20="","",Roster!B20)</f>
        <v>Engineering</v>
      </c>
      <c r="C20" s="9">
        <f>IF(OR(Roster!$A20="",Roster!$E20="",AND(Roster!$C20="Planned",Roster!$D20="")),0,IF(C$5&gt;=IF(Roster!$D20="",1,Roster!$D20),Roster!$E20*(1+Roster!$F20)*(1+Assumptions!$C$6)/12+Assumptions!$C$7,0)+IF(AND(Roster!$C20="Planned",C$5=Roster!$D20),IF(Roster!$H20="",Assumptions!$C$8,Roster!$H20)+Assumptions!$C$9,0))</f>
        <v>0</v>
      </c>
      <c r="D20" s="9">
        <f>IF(OR(Roster!$A20="",Roster!$E20="",AND(Roster!$C20="Planned",Roster!$D20="")),0,IF(D$5&gt;=IF(Roster!$D20="",1,Roster!$D20),Roster!$E20*(1+Roster!$F20)*(1+Assumptions!$C$6)/12+Assumptions!$C$7,0)+IF(AND(Roster!$C20="Planned",D$5=Roster!$D20),IF(Roster!$H20="",Assumptions!$C$8,Roster!$H20)+Assumptions!$C$9,0))</f>
        <v>0</v>
      </c>
      <c r="E20" s="9">
        <f>IF(OR(Roster!$A20="",Roster!$E20="",AND(Roster!$C20="Planned",Roster!$D20="")),0,IF(E$5&gt;=IF(Roster!$D20="",1,Roster!$D20),Roster!$E20*(1+Roster!$F20)*(1+Assumptions!$C$6)/12+Assumptions!$C$7,0)+IF(AND(Roster!$C20="Planned",E$5=Roster!$D20),IF(Roster!$H20="",Assumptions!$C$8,Roster!$H20)+Assumptions!$C$9,0))</f>
        <v>0</v>
      </c>
      <c r="F20" s="9">
        <f>IF(OR(Roster!$A20="",Roster!$E20="",AND(Roster!$C20="Planned",Roster!$D20="")),0,IF(F$5&gt;=IF(Roster!$D20="",1,Roster!$D20),Roster!$E20*(1+Roster!$F20)*(1+Assumptions!$C$6)/12+Assumptions!$C$7,0)+IF(AND(Roster!$C20="Planned",F$5=Roster!$D20),IF(Roster!$H20="",Assumptions!$C$8,Roster!$H20)+Assumptions!$C$9,0))</f>
        <v>22337.5</v>
      </c>
      <c r="G20" s="9">
        <f>IF(OR(Roster!$A20="",Roster!$E20="",AND(Roster!$C20="Planned",Roster!$D20="")),0,IF(G$5&gt;=IF(Roster!$D20="",1,Roster!$D20),Roster!$E20*(1+Roster!$F20)*(1+Assumptions!$C$6)/12+Assumptions!$C$7,0)+IF(AND(Roster!$C20="Planned",G$5=Roster!$D20),IF(Roster!$H20="",Assumptions!$C$8,Roster!$H20)+Assumptions!$C$9,0))</f>
        <v>14362.5</v>
      </c>
      <c r="H20" s="9">
        <f>IF(OR(Roster!$A20="",Roster!$E20="",AND(Roster!$C20="Planned",Roster!$D20="")),0,IF(H$5&gt;=IF(Roster!$D20="",1,Roster!$D20),Roster!$E20*(1+Roster!$F20)*(1+Assumptions!$C$6)/12+Assumptions!$C$7,0)+IF(AND(Roster!$C20="Planned",H$5=Roster!$D20),IF(Roster!$H20="",Assumptions!$C$8,Roster!$H20)+Assumptions!$C$9,0))</f>
        <v>14362.5</v>
      </c>
      <c r="I20" s="9">
        <f>IF(OR(Roster!$A20="",Roster!$E20="",AND(Roster!$C20="Planned",Roster!$D20="")),0,IF(I$5&gt;=IF(Roster!$D20="",1,Roster!$D20),Roster!$E20*(1+Roster!$F20)*(1+Assumptions!$C$6)/12+Assumptions!$C$7,0)+IF(AND(Roster!$C20="Planned",I$5=Roster!$D20),IF(Roster!$H20="",Assumptions!$C$8,Roster!$H20)+Assumptions!$C$9,0))</f>
        <v>14362.5</v>
      </c>
      <c r="J20" s="9">
        <f>IF(OR(Roster!$A20="",Roster!$E20="",AND(Roster!$C20="Planned",Roster!$D20="")),0,IF(J$5&gt;=IF(Roster!$D20="",1,Roster!$D20),Roster!$E20*(1+Roster!$F20)*(1+Assumptions!$C$6)/12+Assumptions!$C$7,0)+IF(AND(Roster!$C20="Planned",J$5=Roster!$D20),IF(Roster!$H20="",Assumptions!$C$8,Roster!$H20)+Assumptions!$C$9,0))</f>
        <v>14362.5</v>
      </c>
      <c r="K20" s="9">
        <f>IF(OR(Roster!$A20="",Roster!$E20="",AND(Roster!$C20="Planned",Roster!$D20="")),0,IF(K$5&gt;=IF(Roster!$D20="",1,Roster!$D20),Roster!$E20*(1+Roster!$F20)*(1+Assumptions!$C$6)/12+Assumptions!$C$7,0)+IF(AND(Roster!$C20="Planned",K$5=Roster!$D20),IF(Roster!$H20="",Assumptions!$C$8,Roster!$H20)+Assumptions!$C$9,0))</f>
        <v>14362.5</v>
      </c>
      <c r="L20" s="9">
        <f>IF(OR(Roster!$A20="",Roster!$E20="",AND(Roster!$C20="Planned",Roster!$D20="")),0,IF(L$5&gt;=IF(Roster!$D20="",1,Roster!$D20),Roster!$E20*(1+Roster!$F20)*(1+Assumptions!$C$6)/12+Assumptions!$C$7,0)+IF(AND(Roster!$C20="Planned",L$5=Roster!$D20),IF(Roster!$H20="",Assumptions!$C$8,Roster!$H20)+Assumptions!$C$9,0))</f>
        <v>14362.5</v>
      </c>
      <c r="M20" s="9">
        <f>IF(OR(Roster!$A20="",Roster!$E20="",AND(Roster!$C20="Planned",Roster!$D20="")),0,IF(M$5&gt;=IF(Roster!$D20="",1,Roster!$D20),Roster!$E20*(1+Roster!$F20)*(1+Assumptions!$C$6)/12+Assumptions!$C$7,0)+IF(AND(Roster!$C20="Planned",M$5=Roster!$D20),IF(Roster!$H20="",Assumptions!$C$8,Roster!$H20)+Assumptions!$C$9,0))</f>
        <v>14362.5</v>
      </c>
      <c r="N20" s="9">
        <f>IF(OR(Roster!$A20="",Roster!$E20="",AND(Roster!$C20="Planned",Roster!$D20="")),0,IF(N$5&gt;=IF(Roster!$D20="",1,Roster!$D20),Roster!$E20*(1+Roster!$F20)*(1+Assumptions!$C$6)/12+Assumptions!$C$7,0)+IF(AND(Roster!$C20="Planned",N$5=Roster!$D20),IF(Roster!$H20="",Assumptions!$C$8,Roster!$H20)+Assumptions!$C$9,0))</f>
        <v>14362.5</v>
      </c>
      <c r="O20" s="14">
        <f t="shared" si="0"/>
        <v>137237.5</v>
      </c>
    </row>
    <row r="21" spans="1:15" x14ac:dyDescent="0.2">
      <c r="A21" s="13" t="str">
        <f>IF(Roster!A21="","",Roster!A21)</f>
        <v>Sales development rep</v>
      </c>
      <c r="B21" s="13" t="str">
        <f>IF(Roster!B21="","",Roster!B21)</f>
        <v>Sales</v>
      </c>
      <c r="C21" s="9">
        <f>IF(OR(Roster!$A21="",Roster!$E21="",AND(Roster!$C21="Planned",Roster!$D21="")),0,IF(C$5&gt;=IF(Roster!$D21="",1,Roster!$D21),Roster!$E21*(1+Roster!$F21)*(1+Assumptions!$C$6)/12+Assumptions!$C$7,0)+IF(AND(Roster!$C21="Planned",C$5=Roster!$D21),IF(Roster!$H21="",Assumptions!$C$8,Roster!$H21)+Assumptions!$C$9,0))</f>
        <v>0</v>
      </c>
      <c r="D21" s="9">
        <f>IF(OR(Roster!$A21="",Roster!$E21="",AND(Roster!$C21="Planned",Roster!$D21="")),0,IF(D$5&gt;=IF(Roster!$D21="",1,Roster!$D21),Roster!$E21*(1+Roster!$F21)*(1+Assumptions!$C$6)/12+Assumptions!$C$7,0)+IF(AND(Roster!$C21="Planned",D$5=Roster!$D21),IF(Roster!$H21="",Assumptions!$C$8,Roster!$H21)+Assumptions!$C$9,0))</f>
        <v>0</v>
      </c>
      <c r="E21" s="9">
        <f>IF(OR(Roster!$A21="",Roster!$E21="",AND(Roster!$C21="Planned",Roster!$D21="")),0,IF(E$5&gt;=IF(Roster!$D21="",1,Roster!$D21),Roster!$E21*(1+Roster!$F21)*(1+Assumptions!$C$6)/12+Assumptions!$C$7,0)+IF(AND(Roster!$C21="Planned",E$5=Roster!$D21),IF(Roster!$H21="",Assumptions!$C$8,Roster!$H21)+Assumptions!$C$9,0))</f>
        <v>0</v>
      </c>
      <c r="F21" s="9">
        <f>IF(OR(Roster!$A21="",Roster!$E21="",AND(Roster!$C21="Planned",Roster!$D21="")),0,IF(F$5&gt;=IF(Roster!$D21="",1,Roster!$D21),Roster!$E21*(1+Roster!$F21)*(1+Assumptions!$C$6)/12+Assumptions!$C$7,0)+IF(AND(Roster!$C21="Planned",F$5=Roster!$D21),IF(Roster!$H21="",Assumptions!$C$8,Roster!$H21)+Assumptions!$C$9,0))</f>
        <v>0</v>
      </c>
      <c r="G21" s="9">
        <f>IF(OR(Roster!$A21="",Roster!$E21="",AND(Roster!$C21="Planned",Roster!$D21="")),0,IF(G$5&gt;=IF(Roster!$D21="",1,Roster!$D21),Roster!$E21*(1+Roster!$F21)*(1+Assumptions!$C$6)/12+Assumptions!$C$7,0)+IF(AND(Roster!$C21="Planned",G$5=Roster!$D21),IF(Roster!$H21="",Assumptions!$C$8,Roster!$H21)+Assumptions!$C$9,0))</f>
        <v>17077.083333333336</v>
      </c>
      <c r="H21" s="9">
        <f>IF(OR(Roster!$A21="",Roster!$E21="",AND(Roster!$C21="Planned",Roster!$D21="")),0,IF(H$5&gt;=IF(Roster!$D21="",1,Roster!$D21),Roster!$E21*(1+Roster!$F21)*(1+Assumptions!$C$6)/12+Assumptions!$C$7,0)+IF(AND(Roster!$C21="Planned",H$5=Roster!$D21),IF(Roster!$H21="",Assumptions!$C$8,Roster!$H21)+Assumptions!$C$9,0))</f>
        <v>9102.0833333333339</v>
      </c>
      <c r="I21" s="9">
        <f>IF(OR(Roster!$A21="",Roster!$E21="",AND(Roster!$C21="Planned",Roster!$D21="")),0,IF(I$5&gt;=IF(Roster!$D21="",1,Roster!$D21),Roster!$E21*(1+Roster!$F21)*(1+Assumptions!$C$6)/12+Assumptions!$C$7,0)+IF(AND(Roster!$C21="Planned",I$5=Roster!$D21),IF(Roster!$H21="",Assumptions!$C$8,Roster!$H21)+Assumptions!$C$9,0))</f>
        <v>9102.0833333333339</v>
      </c>
      <c r="J21" s="9">
        <f>IF(OR(Roster!$A21="",Roster!$E21="",AND(Roster!$C21="Planned",Roster!$D21="")),0,IF(J$5&gt;=IF(Roster!$D21="",1,Roster!$D21),Roster!$E21*(1+Roster!$F21)*(1+Assumptions!$C$6)/12+Assumptions!$C$7,0)+IF(AND(Roster!$C21="Planned",J$5=Roster!$D21),IF(Roster!$H21="",Assumptions!$C$8,Roster!$H21)+Assumptions!$C$9,0))</f>
        <v>9102.0833333333339</v>
      </c>
      <c r="K21" s="9">
        <f>IF(OR(Roster!$A21="",Roster!$E21="",AND(Roster!$C21="Planned",Roster!$D21="")),0,IF(K$5&gt;=IF(Roster!$D21="",1,Roster!$D21),Roster!$E21*(1+Roster!$F21)*(1+Assumptions!$C$6)/12+Assumptions!$C$7,0)+IF(AND(Roster!$C21="Planned",K$5=Roster!$D21),IF(Roster!$H21="",Assumptions!$C$8,Roster!$H21)+Assumptions!$C$9,0))</f>
        <v>9102.0833333333339</v>
      </c>
      <c r="L21" s="9">
        <f>IF(OR(Roster!$A21="",Roster!$E21="",AND(Roster!$C21="Planned",Roster!$D21="")),0,IF(L$5&gt;=IF(Roster!$D21="",1,Roster!$D21),Roster!$E21*(1+Roster!$F21)*(1+Assumptions!$C$6)/12+Assumptions!$C$7,0)+IF(AND(Roster!$C21="Planned",L$5=Roster!$D21),IF(Roster!$H21="",Assumptions!$C$8,Roster!$H21)+Assumptions!$C$9,0))</f>
        <v>9102.0833333333339</v>
      </c>
      <c r="M21" s="9">
        <f>IF(OR(Roster!$A21="",Roster!$E21="",AND(Roster!$C21="Planned",Roster!$D21="")),0,IF(M$5&gt;=IF(Roster!$D21="",1,Roster!$D21),Roster!$E21*(1+Roster!$F21)*(1+Assumptions!$C$6)/12+Assumptions!$C$7,0)+IF(AND(Roster!$C21="Planned",M$5=Roster!$D21),IF(Roster!$H21="",Assumptions!$C$8,Roster!$H21)+Assumptions!$C$9,0))</f>
        <v>9102.0833333333339</v>
      </c>
      <c r="N21" s="9">
        <f>IF(OR(Roster!$A21="",Roster!$E21="",AND(Roster!$C21="Planned",Roster!$D21="")),0,IF(N$5&gt;=IF(Roster!$D21="",1,Roster!$D21),Roster!$E21*(1+Roster!$F21)*(1+Assumptions!$C$6)/12+Assumptions!$C$7,0)+IF(AND(Roster!$C21="Planned",N$5=Roster!$D21),IF(Roster!$H21="",Assumptions!$C$8,Roster!$H21)+Assumptions!$C$9,0))</f>
        <v>9102.0833333333339</v>
      </c>
      <c r="O21" s="14">
        <f t="shared" si="0"/>
        <v>80791.666666666672</v>
      </c>
    </row>
    <row r="22" spans="1:15" x14ac:dyDescent="0.2">
      <c r="A22" s="13" t="str">
        <f>IF(Roster!A22="","",Roster!A22)</f>
        <v>Customer success specialist</v>
      </c>
      <c r="B22" s="13" t="str">
        <f>IF(Roster!B22="","",Roster!B22)</f>
        <v>Customer Success</v>
      </c>
      <c r="C22" s="9">
        <f>IF(OR(Roster!$A22="",Roster!$E22="",AND(Roster!$C22="Planned",Roster!$D22="")),0,IF(C$5&gt;=IF(Roster!$D22="",1,Roster!$D22),Roster!$E22*(1+Roster!$F22)*(1+Assumptions!$C$6)/12+Assumptions!$C$7,0)+IF(AND(Roster!$C22="Planned",C$5=Roster!$D22),IF(Roster!$H22="",Assumptions!$C$8,Roster!$H22)+Assumptions!$C$9,0))</f>
        <v>0</v>
      </c>
      <c r="D22" s="9">
        <f>IF(OR(Roster!$A22="",Roster!$E22="",AND(Roster!$C22="Planned",Roster!$D22="")),0,IF(D$5&gt;=IF(Roster!$D22="",1,Roster!$D22),Roster!$E22*(1+Roster!$F22)*(1+Assumptions!$C$6)/12+Assumptions!$C$7,0)+IF(AND(Roster!$C22="Planned",D$5=Roster!$D22),IF(Roster!$H22="",Assumptions!$C$8,Roster!$H22)+Assumptions!$C$9,0))</f>
        <v>0</v>
      </c>
      <c r="E22" s="9">
        <f>IF(OR(Roster!$A22="",Roster!$E22="",AND(Roster!$C22="Planned",Roster!$D22="")),0,IF(E$5&gt;=IF(Roster!$D22="",1,Roster!$D22),Roster!$E22*(1+Roster!$F22)*(1+Assumptions!$C$6)/12+Assumptions!$C$7,0)+IF(AND(Roster!$C22="Planned",E$5=Roster!$D22),IF(Roster!$H22="",Assumptions!$C$8,Roster!$H22)+Assumptions!$C$9,0))</f>
        <v>0</v>
      </c>
      <c r="F22" s="9">
        <f>IF(OR(Roster!$A22="",Roster!$E22="",AND(Roster!$C22="Planned",Roster!$D22="")),0,IF(F$5&gt;=IF(Roster!$D22="",1,Roster!$D22),Roster!$E22*(1+Roster!$F22)*(1+Assumptions!$C$6)/12+Assumptions!$C$7,0)+IF(AND(Roster!$C22="Planned",F$5=Roster!$D22),IF(Roster!$H22="",Assumptions!$C$8,Roster!$H22)+Assumptions!$C$9,0))</f>
        <v>0</v>
      </c>
      <c r="G22" s="9">
        <f>IF(OR(Roster!$A22="",Roster!$E22="",AND(Roster!$C22="Planned",Roster!$D22="")),0,IF(G$5&gt;=IF(Roster!$D22="",1,Roster!$D22),Roster!$E22*(1+Roster!$F22)*(1+Assumptions!$C$6)/12+Assumptions!$C$7,0)+IF(AND(Roster!$C22="Planned",G$5=Roster!$D22),IF(Roster!$H22="",Assumptions!$C$8,Roster!$H22)+Assumptions!$C$9,0))</f>
        <v>0</v>
      </c>
      <c r="H22" s="9">
        <f>IF(OR(Roster!$A22="",Roster!$E22="",AND(Roster!$C22="Planned",Roster!$D22="")),0,IF(H$5&gt;=IF(Roster!$D22="",1,Roster!$D22),Roster!$E22*(1+Roster!$F22)*(1+Assumptions!$C$6)/12+Assumptions!$C$7,0)+IF(AND(Roster!$C22="Planned",H$5=Roster!$D22),IF(Roster!$H22="",Assumptions!$C$8,Roster!$H22)+Assumptions!$C$9,0))</f>
        <v>16087.5</v>
      </c>
      <c r="I22" s="9">
        <f>IF(OR(Roster!$A22="",Roster!$E22="",AND(Roster!$C22="Planned",Roster!$D22="")),0,IF(I$5&gt;=IF(Roster!$D22="",1,Roster!$D22),Roster!$E22*(1+Roster!$F22)*(1+Assumptions!$C$6)/12+Assumptions!$C$7,0)+IF(AND(Roster!$C22="Planned",I$5=Roster!$D22),IF(Roster!$H22="",Assumptions!$C$8,Roster!$H22)+Assumptions!$C$9,0))</f>
        <v>8112.5</v>
      </c>
      <c r="J22" s="9">
        <f>IF(OR(Roster!$A22="",Roster!$E22="",AND(Roster!$C22="Planned",Roster!$D22="")),0,IF(J$5&gt;=IF(Roster!$D22="",1,Roster!$D22),Roster!$E22*(1+Roster!$F22)*(1+Assumptions!$C$6)/12+Assumptions!$C$7,0)+IF(AND(Roster!$C22="Planned",J$5=Roster!$D22),IF(Roster!$H22="",Assumptions!$C$8,Roster!$H22)+Assumptions!$C$9,0))</f>
        <v>8112.5</v>
      </c>
      <c r="K22" s="9">
        <f>IF(OR(Roster!$A22="",Roster!$E22="",AND(Roster!$C22="Planned",Roster!$D22="")),0,IF(K$5&gt;=IF(Roster!$D22="",1,Roster!$D22),Roster!$E22*(1+Roster!$F22)*(1+Assumptions!$C$6)/12+Assumptions!$C$7,0)+IF(AND(Roster!$C22="Planned",K$5=Roster!$D22),IF(Roster!$H22="",Assumptions!$C$8,Roster!$H22)+Assumptions!$C$9,0))</f>
        <v>8112.5</v>
      </c>
      <c r="L22" s="9">
        <f>IF(OR(Roster!$A22="",Roster!$E22="",AND(Roster!$C22="Planned",Roster!$D22="")),0,IF(L$5&gt;=IF(Roster!$D22="",1,Roster!$D22),Roster!$E22*(1+Roster!$F22)*(1+Assumptions!$C$6)/12+Assumptions!$C$7,0)+IF(AND(Roster!$C22="Planned",L$5=Roster!$D22),IF(Roster!$H22="",Assumptions!$C$8,Roster!$H22)+Assumptions!$C$9,0))</f>
        <v>8112.5</v>
      </c>
      <c r="M22" s="9">
        <f>IF(OR(Roster!$A22="",Roster!$E22="",AND(Roster!$C22="Planned",Roster!$D22="")),0,IF(M$5&gt;=IF(Roster!$D22="",1,Roster!$D22),Roster!$E22*(1+Roster!$F22)*(1+Assumptions!$C$6)/12+Assumptions!$C$7,0)+IF(AND(Roster!$C22="Planned",M$5=Roster!$D22),IF(Roster!$H22="",Assumptions!$C$8,Roster!$H22)+Assumptions!$C$9,0))</f>
        <v>8112.5</v>
      </c>
      <c r="N22" s="9">
        <f>IF(OR(Roster!$A22="",Roster!$E22="",AND(Roster!$C22="Planned",Roster!$D22="")),0,IF(N$5&gt;=IF(Roster!$D22="",1,Roster!$D22),Roster!$E22*(1+Roster!$F22)*(1+Assumptions!$C$6)/12+Assumptions!$C$7,0)+IF(AND(Roster!$C22="Planned",N$5=Roster!$D22),IF(Roster!$H22="",Assumptions!$C$8,Roster!$H22)+Assumptions!$C$9,0))</f>
        <v>8112.5</v>
      </c>
      <c r="O22" s="14">
        <f t="shared" si="0"/>
        <v>64762.5</v>
      </c>
    </row>
    <row r="23" spans="1:15" x14ac:dyDescent="0.2">
      <c r="A23" s="13" t="str">
        <f>IF(Roster!A23="","",Roster!A23)</f>
        <v>Account executive</v>
      </c>
      <c r="B23" s="13" t="str">
        <f>IF(Roster!B23="","",Roster!B23)</f>
        <v>Sales</v>
      </c>
      <c r="C23" s="9">
        <f>IF(OR(Roster!$A23="",Roster!$E23="",AND(Roster!$C23="Planned",Roster!$D23="")),0,IF(C$5&gt;=IF(Roster!$D23="",1,Roster!$D23),Roster!$E23*(1+Roster!$F23)*(1+Assumptions!$C$6)/12+Assumptions!$C$7,0)+IF(AND(Roster!$C23="Planned",C$5=Roster!$D23),IF(Roster!$H23="",Assumptions!$C$8,Roster!$H23)+Assumptions!$C$9,0))</f>
        <v>0</v>
      </c>
      <c r="D23" s="9">
        <f>IF(OR(Roster!$A23="",Roster!$E23="",AND(Roster!$C23="Planned",Roster!$D23="")),0,IF(D$5&gt;=IF(Roster!$D23="",1,Roster!$D23),Roster!$E23*(1+Roster!$F23)*(1+Assumptions!$C$6)/12+Assumptions!$C$7,0)+IF(AND(Roster!$C23="Planned",D$5=Roster!$D23),IF(Roster!$H23="",Assumptions!$C$8,Roster!$H23)+Assumptions!$C$9,0))</f>
        <v>0</v>
      </c>
      <c r="E23" s="9">
        <f>IF(OR(Roster!$A23="",Roster!$E23="",AND(Roster!$C23="Planned",Roster!$D23="")),0,IF(E$5&gt;=IF(Roster!$D23="",1,Roster!$D23),Roster!$E23*(1+Roster!$F23)*(1+Assumptions!$C$6)/12+Assumptions!$C$7,0)+IF(AND(Roster!$C23="Planned",E$5=Roster!$D23),IF(Roster!$H23="",Assumptions!$C$8,Roster!$H23)+Assumptions!$C$9,0))</f>
        <v>0</v>
      </c>
      <c r="F23" s="9">
        <f>IF(OR(Roster!$A23="",Roster!$E23="",AND(Roster!$C23="Planned",Roster!$D23="")),0,IF(F$5&gt;=IF(Roster!$D23="",1,Roster!$D23),Roster!$E23*(1+Roster!$F23)*(1+Assumptions!$C$6)/12+Assumptions!$C$7,0)+IF(AND(Roster!$C23="Planned",F$5=Roster!$D23),IF(Roster!$H23="",Assumptions!$C$8,Roster!$H23)+Assumptions!$C$9,0))</f>
        <v>0</v>
      </c>
      <c r="G23" s="9">
        <f>IF(OR(Roster!$A23="",Roster!$E23="",AND(Roster!$C23="Planned",Roster!$D23="")),0,IF(G$5&gt;=IF(Roster!$D23="",1,Roster!$D23),Roster!$E23*(1+Roster!$F23)*(1+Assumptions!$C$6)/12+Assumptions!$C$7,0)+IF(AND(Roster!$C23="Planned",G$5=Roster!$D23),IF(Roster!$H23="",Assumptions!$C$8,Roster!$H23)+Assumptions!$C$9,0))</f>
        <v>0</v>
      </c>
      <c r="H23" s="9">
        <f>IF(OR(Roster!$A23="",Roster!$E23="",AND(Roster!$C23="Planned",Roster!$D23="")),0,IF(H$5&gt;=IF(Roster!$D23="",1,Roster!$D23),Roster!$E23*(1+Roster!$F23)*(1+Assumptions!$C$6)/12+Assumptions!$C$7,0)+IF(AND(Roster!$C23="Planned",H$5=Roster!$D23),IF(Roster!$H23="",Assumptions!$C$8,Roster!$H23)+Assumptions!$C$9,0))</f>
        <v>0</v>
      </c>
      <c r="I23" s="9">
        <f>IF(OR(Roster!$A23="",Roster!$E23="",AND(Roster!$C23="Planned",Roster!$D23="")),0,IF(I$5&gt;=IF(Roster!$D23="",1,Roster!$D23),Roster!$E23*(1+Roster!$F23)*(1+Assumptions!$C$6)/12+Assumptions!$C$7,0)+IF(AND(Roster!$C23="Planned",I$5=Roster!$D23),IF(Roster!$H23="",Assumptions!$C$8,Roster!$H23)+Assumptions!$C$9,0))</f>
        <v>23900</v>
      </c>
      <c r="J23" s="9">
        <f>IF(OR(Roster!$A23="",Roster!$E23="",AND(Roster!$C23="Planned",Roster!$D23="")),0,IF(J$5&gt;=IF(Roster!$D23="",1,Roster!$D23),Roster!$E23*(1+Roster!$F23)*(1+Assumptions!$C$6)/12+Assumptions!$C$7,0)+IF(AND(Roster!$C23="Planned",J$5=Roster!$D23),IF(Roster!$H23="",Assumptions!$C$8,Roster!$H23)+Assumptions!$C$9,0))</f>
        <v>15925</v>
      </c>
      <c r="K23" s="9">
        <f>IF(OR(Roster!$A23="",Roster!$E23="",AND(Roster!$C23="Planned",Roster!$D23="")),0,IF(K$5&gt;=IF(Roster!$D23="",1,Roster!$D23),Roster!$E23*(1+Roster!$F23)*(1+Assumptions!$C$6)/12+Assumptions!$C$7,0)+IF(AND(Roster!$C23="Planned",K$5=Roster!$D23),IF(Roster!$H23="",Assumptions!$C$8,Roster!$H23)+Assumptions!$C$9,0))</f>
        <v>15925</v>
      </c>
      <c r="L23" s="9">
        <f>IF(OR(Roster!$A23="",Roster!$E23="",AND(Roster!$C23="Planned",Roster!$D23="")),0,IF(L$5&gt;=IF(Roster!$D23="",1,Roster!$D23),Roster!$E23*(1+Roster!$F23)*(1+Assumptions!$C$6)/12+Assumptions!$C$7,0)+IF(AND(Roster!$C23="Planned",L$5=Roster!$D23),IF(Roster!$H23="",Assumptions!$C$8,Roster!$H23)+Assumptions!$C$9,0))</f>
        <v>15925</v>
      </c>
      <c r="M23" s="9">
        <f>IF(OR(Roster!$A23="",Roster!$E23="",AND(Roster!$C23="Planned",Roster!$D23="")),0,IF(M$5&gt;=IF(Roster!$D23="",1,Roster!$D23),Roster!$E23*(1+Roster!$F23)*(1+Assumptions!$C$6)/12+Assumptions!$C$7,0)+IF(AND(Roster!$C23="Planned",M$5=Roster!$D23),IF(Roster!$H23="",Assumptions!$C$8,Roster!$H23)+Assumptions!$C$9,0))</f>
        <v>15925</v>
      </c>
      <c r="N23" s="9">
        <f>IF(OR(Roster!$A23="",Roster!$E23="",AND(Roster!$C23="Planned",Roster!$D23="")),0,IF(N$5&gt;=IF(Roster!$D23="",1,Roster!$D23),Roster!$E23*(1+Roster!$F23)*(1+Assumptions!$C$6)/12+Assumptions!$C$7,0)+IF(AND(Roster!$C23="Planned",N$5=Roster!$D23),IF(Roster!$H23="",Assumptions!$C$8,Roster!$H23)+Assumptions!$C$9,0))</f>
        <v>15925</v>
      </c>
      <c r="O23" s="14">
        <f t="shared" si="0"/>
        <v>103525</v>
      </c>
    </row>
    <row r="24" spans="1:15" x14ac:dyDescent="0.2">
      <c r="A24" s="13" t="str">
        <f>IF(Roster!A24="","",Roster!A24)</f>
        <v>Growth marketer</v>
      </c>
      <c r="B24" s="13" t="str">
        <f>IF(Roster!B24="","",Roster!B24)</f>
        <v>Marketing</v>
      </c>
      <c r="C24" s="9">
        <f>IF(OR(Roster!$A24="",Roster!$E24="",AND(Roster!$C24="Planned",Roster!$D24="")),0,IF(C$5&gt;=IF(Roster!$D24="",1,Roster!$D24),Roster!$E24*(1+Roster!$F24)*(1+Assumptions!$C$6)/12+Assumptions!$C$7,0)+IF(AND(Roster!$C24="Planned",C$5=Roster!$D24),IF(Roster!$H24="",Assumptions!$C$8,Roster!$H24)+Assumptions!$C$9,0))</f>
        <v>0</v>
      </c>
      <c r="D24" s="9">
        <f>IF(OR(Roster!$A24="",Roster!$E24="",AND(Roster!$C24="Planned",Roster!$D24="")),0,IF(D$5&gt;=IF(Roster!$D24="",1,Roster!$D24),Roster!$E24*(1+Roster!$F24)*(1+Assumptions!$C$6)/12+Assumptions!$C$7,0)+IF(AND(Roster!$C24="Planned",D$5=Roster!$D24),IF(Roster!$H24="",Assumptions!$C$8,Roster!$H24)+Assumptions!$C$9,0))</f>
        <v>0</v>
      </c>
      <c r="E24" s="9">
        <f>IF(OR(Roster!$A24="",Roster!$E24="",AND(Roster!$C24="Planned",Roster!$D24="")),0,IF(E$5&gt;=IF(Roster!$D24="",1,Roster!$D24),Roster!$E24*(1+Roster!$F24)*(1+Assumptions!$C$6)/12+Assumptions!$C$7,0)+IF(AND(Roster!$C24="Planned",E$5=Roster!$D24),IF(Roster!$H24="",Assumptions!$C$8,Roster!$H24)+Assumptions!$C$9,0))</f>
        <v>0</v>
      </c>
      <c r="F24" s="9">
        <f>IF(OR(Roster!$A24="",Roster!$E24="",AND(Roster!$C24="Planned",Roster!$D24="")),0,IF(F$5&gt;=IF(Roster!$D24="",1,Roster!$D24),Roster!$E24*(1+Roster!$F24)*(1+Assumptions!$C$6)/12+Assumptions!$C$7,0)+IF(AND(Roster!$C24="Planned",F$5=Roster!$D24),IF(Roster!$H24="",Assumptions!$C$8,Roster!$H24)+Assumptions!$C$9,0))</f>
        <v>0</v>
      </c>
      <c r="G24" s="9">
        <f>IF(OR(Roster!$A24="",Roster!$E24="",AND(Roster!$C24="Planned",Roster!$D24="")),0,IF(G$5&gt;=IF(Roster!$D24="",1,Roster!$D24),Roster!$E24*(1+Roster!$F24)*(1+Assumptions!$C$6)/12+Assumptions!$C$7,0)+IF(AND(Roster!$C24="Planned",G$5=Roster!$D24),IF(Roster!$H24="",Assumptions!$C$8,Roster!$H24)+Assumptions!$C$9,0))</f>
        <v>0</v>
      </c>
      <c r="H24" s="9">
        <f>IF(OR(Roster!$A24="",Roster!$E24="",AND(Roster!$C24="Planned",Roster!$D24="")),0,IF(H$5&gt;=IF(Roster!$D24="",1,Roster!$D24),Roster!$E24*(1+Roster!$F24)*(1+Assumptions!$C$6)/12+Assumptions!$C$7,0)+IF(AND(Roster!$C24="Planned",H$5=Roster!$D24),IF(Roster!$H24="",Assumptions!$C$8,Roster!$H24)+Assumptions!$C$9,0))</f>
        <v>0</v>
      </c>
      <c r="I24" s="9">
        <f>IF(OR(Roster!$A24="",Roster!$E24="",AND(Roster!$C24="Planned",Roster!$D24="")),0,IF(I$5&gt;=IF(Roster!$D24="",1,Roster!$D24),Roster!$E24*(1+Roster!$F24)*(1+Assumptions!$C$6)/12+Assumptions!$C$7,0)+IF(AND(Roster!$C24="Planned",I$5=Roster!$D24),IF(Roster!$H24="",Assumptions!$C$8,Roster!$H24)+Assumptions!$C$9,0))</f>
        <v>0</v>
      </c>
      <c r="J24" s="9">
        <f>IF(OR(Roster!$A24="",Roster!$E24="",AND(Roster!$C24="Planned",Roster!$D24="")),0,IF(J$5&gt;=IF(Roster!$D24="",1,Roster!$D24),Roster!$E24*(1+Roster!$F24)*(1+Assumptions!$C$6)/12+Assumptions!$C$7,0)+IF(AND(Roster!$C24="Planned",J$5=Roster!$D24),IF(Roster!$H24="",Assumptions!$C$8,Roster!$H24)+Assumptions!$C$9,0))</f>
        <v>20254.166666666664</v>
      </c>
      <c r="K24" s="9">
        <f>IF(OR(Roster!$A24="",Roster!$E24="",AND(Roster!$C24="Planned",Roster!$D24="")),0,IF(K$5&gt;=IF(Roster!$D24="",1,Roster!$D24),Roster!$E24*(1+Roster!$F24)*(1+Assumptions!$C$6)/12+Assumptions!$C$7,0)+IF(AND(Roster!$C24="Planned",K$5=Roster!$D24),IF(Roster!$H24="",Assumptions!$C$8,Roster!$H24)+Assumptions!$C$9,0))</f>
        <v>12279.166666666666</v>
      </c>
      <c r="L24" s="9">
        <f>IF(OR(Roster!$A24="",Roster!$E24="",AND(Roster!$C24="Planned",Roster!$D24="")),0,IF(L$5&gt;=IF(Roster!$D24="",1,Roster!$D24),Roster!$E24*(1+Roster!$F24)*(1+Assumptions!$C$6)/12+Assumptions!$C$7,0)+IF(AND(Roster!$C24="Planned",L$5=Roster!$D24),IF(Roster!$H24="",Assumptions!$C$8,Roster!$H24)+Assumptions!$C$9,0))</f>
        <v>12279.166666666666</v>
      </c>
      <c r="M24" s="9">
        <f>IF(OR(Roster!$A24="",Roster!$E24="",AND(Roster!$C24="Planned",Roster!$D24="")),0,IF(M$5&gt;=IF(Roster!$D24="",1,Roster!$D24),Roster!$E24*(1+Roster!$F24)*(1+Assumptions!$C$6)/12+Assumptions!$C$7,0)+IF(AND(Roster!$C24="Planned",M$5=Roster!$D24),IF(Roster!$H24="",Assumptions!$C$8,Roster!$H24)+Assumptions!$C$9,0))</f>
        <v>12279.166666666666</v>
      </c>
      <c r="N24" s="9">
        <f>IF(OR(Roster!$A24="",Roster!$E24="",AND(Roster!$C24="Planned",Roster!$D24="")),0,IF(N$5&gt;=IF(Roster!$D24="",1,Roster!$D24),Roster!$E24*(1+Roster!$F24)*(1+Assumptions!$C$6)/12+Assumptions!$C$7,0)+IF(AND(Roster!$C24="Planned",N$5=Roster!$D24),IF(Roster!$H24="",Assumptions!$C$8,Roster!$H24)+Assumptions!$C$9,0))</f>
        <v>12279.166666666666</v>
      </c>
      <c r="O24" s="14">
        <f t="shared" si="0"/>
        <v>69370.833333333328</v>
      </c>
    </row>
    <row r="25" spans="1:15" x14ac:dyDescent="0.2">
      <c r="A25" s="13" t="str">
        <f>IF(Roster!A25="","",Roster!A25)</f>
        <v>Software engineer</v>
      </c>
      <c r="B25" s="13" t="str">
        <f>IF(Roster!B25="","",Roster!B25)</f>
        <v>Engineering</v>
      </c>
      <c r="C25" s="9">
        <f>IF(OR(Roster!$A25="",Roster!$E25="",AND(Roster!$C25="Planned",Roster!$D25="")),0,IF(C$5&gt;=IF(Roster!$D25="",1,Roster!$D25),Roster!$E25*(1+Roster!$F25)*(1+Assumptions!$C$6)/12+Assumptions!$C$7,0)+IF(AND(Roster!$C25="Planned",C$5=Roster!$D25),IF(Roster!$H25="",Assumptions!$C$8,Roster!$H25)+Assumptions!$C$9,0))</f>
        <v>0</v>
      </c>
      <c r="D25" s="9">
        <f>IF(OR(Roster!$A25="",Roster!$E25="",AND(Roster!$C25="Planned",Roster!$D25="")),0,IF(D$5&gt;=IF(Roster!$D25="",1,Roster!$D25),Roster!$E25*(1+Roster!$F25)*(1+Assumptions!$C$6)/12+Assumptions!$C$7,0)+IF(AND(Roster!$C25="Planned",D$5=Roster!$D25),IF(Roster!$H25="",Assumptions!$C$8,Roster!$H25)+Assumptions!$C$9,0))</f>
        <v>0</v>
      </c>
      <c r="E25" s="9">
        <f>IF(OR(Roster!$A25="",Roster!$E25="",AND(Roster!$C25="Planned",Roster!$D25="")),0,IF(E$5&gt;=IF(Roster!$D25="",1,Roster!$D25),Roster!$E25*(1+Roster!$F25)*(1+Assumptions!$C$6)/12+Assumptions!$C$7,0)+IF(AND(Roster!$C25="Planned",E$5=Roster!$D25),IF(Roster!$H25="",Assumptions!$C$8,Roster!$H25)+Assumptions!$C$9,0))</f>
        <v>0</v>
      </c>
      <c r="F25" s="9">
        <f>IF(OR(Roster!$A25="",Roster!$E25="",AND(Roster!$C25="Planned",Roster!$D25="")),0,IF(F$5&gt;=IF(Roster!$D25="",1,Roster!$D25),Roster!$E25*(1+Roster!$F25)*(1+Assumptions!$C$6)/12+Assumptions!$C$7,0)+IF(AND(Roster!$C25="Planned",F$5=Roster!$D25),IF(Roster!$H25="",Assumptions!$C$8,Roster!$H25)+Assumptions!$C$9,0))</f>
        <v>0</v>
      </c>
      <c r="G25" s="9">
        <f>IF(OR(Roster!$A25="",Roster!$E25="",AND(Roster!$C25="Planned",Roster!$D25="")),0,IF(G$5&gt;=IF(Roster!$D25="",1,Roster!$D25),Roster!$E25*(1+Roster!$F25)*(1+Assumptions!$C$6)/12+Assumptions!$C$7,0)+IF(AND(Roster!$C25="Planned",G$5=Roster!$D25),IF(Roster!$H25="",Assumptions!$C$8,Roster!$H25)+Assumptions!$C$9,0))</f>
        <v>0</v>
      </c>
      <c r="H25" s="9">
        <f>IF(OR(Roster!$A25="",Roster!$E25="",AND(Roster!$C25="Planned",Roster!$D25="")),0,IF(H$5&gt;=IF(Roster!$D25="",1,Roster!$D25),Roster!$E25*(1+Roster!$F25)*(1+Assumptions!$C$6)/12+Assumptions!$C$7,0)+IF(AND(Roster!$C25="Planned",H$5=Roster!$D25),IF(Roster!$H25="",Assumptions!$C$8,Roster!$H25)+Assumptions!$C$9,0))</f>
        <v>0</v>
      </c>
      <c r="I25" s="9">
        <f>IF(OR(Roster!$A25="",Roster!$E25="",AND(Roster!$C25="Planned",Roster!$D25="")),0,IF(I$5&gt;=IF(Roster!$D25="",1,Roster!$D25),Roster!$E25*(1+Roster!$F25)*(1+Assumptions!$C$6)/12+Assumptions!$C$7,0)+IF(AND(Roster!$C25="Planned",I$5=Roster!$D25),IF(Roster!$H25="",Assumptions!$C$8,Roster!$H25)+Assumptions!$C$9,0))</f>
        <v>0</v>
      </c>
      <c r="J25" s="9">
        <f>IF(OR(Roster!$A25="",Roster!$E25="",AND(Roster!$C25="Planned",Roster!$D25="")),0,IF(J$5&gt;=IF(Roster!$D25="",1,Roster!$D25),Roster!$E25*(1+Roster!$F25)*(1+Assumptions!$C$6)/12+Assumptions!$C$7,0)+IF(AND(Roster!$C25="Planned",J$5=Roster!$D25),IF(Roster!$H25="",Assumptions!$C$8,Roster!$H25)+Assumptions!$C$9,0))</f>
        <v>0</v>
      </c>
      <c r="K25" s="9">
        <f>IF(OR(Roster!$A25="",Roster!$E25="",AND(Roster!$C25="Planned",Roster!$D25="")),0,IF(K$5&gt;=IF(Roster!$D25="",1,Roster!$D25),Roster!$E25*(1+Roster!$F25)*(1+Assumptions!$C$6)/12+Assumptions!$C$7,0)+IF(AND(Roster!$C25="Planned",K$5=Roster!$D25),IF(Roster!$H25="",Assumptions!$C$8,Roster!$H25)+Assumptions!$C$9,0))</f>
        <v>0</v>
      </c>
      <c r="L25" s="9">
        <f>IF(OR(Roster!$A25="",Roster!$E25="",AND(Roster!$C25="Planned",Roster!$D25="")),0,IF(L$5&gt;=IF(Roster!$D25="",1,Roster!$D25),Roster!$E25*(1+Roster!$F25)*(1+Assumptions!$C$6)/12+Assumptions!$C$7,0)+IF(AND(Roster!$C25="Planned",L$5=Roster!$D25),IF(Roster!$H25="",Assumptions!$C$8,Roster!$H25)+Assumptions!$C$9,0))</f>
        <v>22337.5</v>
      </c>
      <c r="M25" s="9">
        <f>IF(OR(Roster!$A25="",Roster!$E25="",AND(Roster!$C25="Planned",Roster!$D25="")),0,IF(M$5&gt;=IF(Roster!$D25="",1,Roster!$D25),Roster!$E25*(1+Roster!$F25)*(1+Assumptions!$C$6)/12+Assumptions!$C$7,0)+IF(AND(Roster!$C25="Planned",M$5=Roster!$D25),IF(Roster!$H25="",Assumptions!$C$8,Roster!$H25)+Assumptions!$C$9,0))</f>
        <v>14362.5</v>
      </c>
      <c r="N25" s="9">
        <f>IF(OR(Roster!$A25="",Roster!$E25="",AND(Roster!$C25="Planned",Roster!$D25="")),0,IF(N$5&gt;=IF(Roster!$D25="",1,Roster!$D25),Roster!$E25*(1+Roster!$F25)*(1+Assumptions!$C$6)/12+Assumptions!$C$7,0)+IF(AND(Roster!$C25="Planned",N$5=Roster!$D25),IF(Roster!$H25="",Assumptions!$C$8,Roster!$H25)+Assumptions!$C$9,0))</f>
        <v>14362.5</v>
      </c>
      <c r="O25" s="14">
        <f t="shared" si="0"/>
        <v>51062.5</v>
      </c>
    </row>
    <row r="26" spans="1:15" x14ac:dyDescent="0.2">
      <c r="A26" s="13" t="str">
        <f>IF(Roster!A26="","",Roster!A26)</f>
        <v/>
      </c>
      <c r="B26" s="13" t="str">
        <f>IF(Roster!B26="","",Roster!B26)</f>
        <v/>
      </c>
      <c r="C26" s="9">
        <f>IF(OR(Roster!$A26="",Roster!$E26="",AND(Roster!$C26="Planned",Roster!$D26="")),0,IF(C$5&gt;=IF(Roster!$D26="",1,Roster!$D26),Roster!$E26*(1+Roster!$F26)*(1+Assumptions!$C$6)/12+Assumptions!$C$7,0)+IF(AND(Roster!$C26="Planned",C$5=Roster!$D26),IF(Roster!$H26="",Assumptions!$C$8,Roster!$H26)+Assumptions!$C$9,0))</f>
        <v>0</v>
      </c>
      <c r="D26" s="9">
        <f>IF(OR(Roster!$A26="",Roster!$E26="",AND(Roster!$C26="Planned",Roster!$D26="")),0,IF(D$5&gt;=IF(Roster!$D26="",1,Roster!$D26),Roster!$E26*(1+Roster!$F26)*(1+Assumptions!$C$6)/12+Assumptions!$C$7,0)+IF(AND(Roster!$C26="Planned",D$5=Roster!$D26),IF(Roster!$H26="",Assumptions!$C$8,Roster!$H26)+Assumptions!$C$9,0))</f>
        <v>0</v>
      </c>
      <c r="E26" s="9">
        <f>IF(OR(Roster!$A26="",Roster!$E26="",AND(Roster!$C26="Planned",Roster!$D26="")),0,IF(E$5&gt;=IF(Roster!$D26="",1,Roster!$D26),Roster!$E26*(1+Roster!$F26)*(1+Assumptions!$C$6)/12+Assumptions!$C$7,0)+IF(AND(Roster!$C26="Planned",E$5=Roster!$D26),IF(Roster!$H26="",Assumptions!$C$8,Roster!$H26)+Assumptions!$C$9,0))</f>
        <v>0</v>
      </c>
      <c r="F26" s="9">
        <f>IF(OR(Roster!$A26="",Roster!$E26="",AND(Roster!$C26="Planned",Roster!$D26="")),0,IF(F$5&gt;=IF(Roster!$D26="",1,Roster!$D26),Roster!$E26*(1+Roster!$F26)*(1+Assumptions!$C$6)/12+Assumptions!$C$7,0)+IF(AND(Roster!$C26="Planned",F$5=Roster!$D26),IF(Roster!$H26="",Assumptions!$C$8,Roster!$H26)+Assumptions!$C$9,0))</f>
        <v>0</v>
      </c>
      <c r="G26" s="9">
        <f>IF(OR(Roster!$A26="",Roster!$E26="",AND(Roster!$C26="Planned",Roster!$D26="")),0,IF(G$5&gt;=IF(Roster!$D26="",1,Roster!$D26),Roster!$E26*(1+Roster!$F26)*(1+Assumptions!$C$6)/12+Assumptions!$C$7,0)+IF(AND(Roster!$C26="Planned",G$5=Roster!$D26),IF(Roster!$H26="",Assumptions!$C$8,Roster!$H26)+Assumptions!$C$9,0))</f>
        <v>0</v>
      </c>
      <c r="H26" s="9">
        <f>IF(OR(Roster!$A26="",Roster!$E26="",AND(Roster!$C26="Planned",Roster!$D26="")),0,IF(H$5&gt;=IF(Roster!$D26="",1,Roster!$D26),Roster!$E26*(1+Roster!$F26)*(1+Assumptions!$C$6)/12+Assumptions!$C$7,0)+IF(AND(Roster!$C26="Planned",H$5=Roster!$D26),IF(Roster!$H26="",Assumptions!$C$8,Roster!$H26)+Assumptions!$C$9,0))</f>
        <v>0</v>
      </c>
      <c r="I26" s="9">
        <f>IF(OR(Roster!$A26="",Roster!$E26="",AND(Roster!$C26="Planned",Roster!$D26="")),0,IF(I$5&gt;=IF(Roster!$D26="",1,Roster!$D26),Roster!$E26*(1+Roster!$F26)*(1+Assumptions!$C$6)/12+Assumptions!$C$7,0)+IF(AND(Roster!$C26="Planned",I$5=Roster!$D26),IF(Roster!$H26="",Assumptions!$C$8,Roster!$H26)+Assumptions!$C$9,0))</f>
        <v>0</v>
      </c>
      <c r="J26" s="9">
        <f>IF(OR(Roster!$A26="",Roster!$E26="",AND(Roster!$C26="Planned",Roster!$D26="")),0,IF(J$5&gt;=IF(Roster!$D26="",1,Roster!$D26),Roster!$E26*(1+Roster!$F26)*(1+Assumptions!$C$6)/12+Assumptions!$C$7,0)+IF(AND(Roster!$C26="Planned",J$5=Roster!$D26),IF(Roster!$H26="",Assumptions!$C$8,Roster!$H26)+Assumptions!$C$9,0))</f>
        <v>0</v>
      </c>
      <c r="K26" s="9">
        <f>IF(OR(Roster!$A26="",Roster!$E26="",AND(Roster!$C26="Planned",Roster!$D26="")),0,IF(K$5&gt;=IF(Roster!$D26="",1,Roster!$D26),Roster!$E26*(1+Roster!$F26)*(1+Assumptions!$C$6)/12+Assumptions!$C$7,0)+IF(AND(Roster!$C26="Planned",K$5=Roster!$D26),IF(Roster!$H26="",Assumptions!$C$8,Roster!$H26)+Assumptions!$C$9,0))</f>
        <v>0</v>
      </c>
      <c r="L26" s="9">
        <f>IF(OR(Roster!$A26="",Roster!$E26="",AND(Roster!$C26="Planned",Roster!$D26="")),0,IF(L$5&gt;=IF(Roster!$D26="",1,Roster!$D26),Roster!$E26*(1+Roster!$F26)*(1+Assumptions!$C$6)/12+Assumptions!$C$7,0)+IF(AND(Roster!$C26="Planned",L$5=Roster!$D26),IF(Roster!$H26="",Assumptions!$C$8,Roster!$H26)+Assumptions!$C$9,0))</f>
        <v>0</v>
      </c>
      <c r="M26" s="9">
        <f>IF(OR(Roster!$A26="",Roster!$E26="",AND(Roster!$C26="Planned",Roster!$D26="")),0,IF(M$5&gt;=IF(Roster!$D26="",1,Roster!$D26),Roster!$E26*(1+Roster!$F26)*(1+Assumptions!$C$6)/12+Assumptions!$C$7,0)+IF(AND(Roster!$C26="Planned",M$5=Roster!$D26),IF(Roster!$H26="",Assumptions!$C$8,Roster!$H26)+Assumptions!$C$9,0))</f>
        <v>0</v>
      </c>
      <c r="N26" s="9">
        <f>IF(OR(Roster!$A26="",Roster!$E26="",AND(Roster!$C26="Planned",Roster!$D26="")),0,IF(N$5&gt;=IF(Roster!$D26="",1,Roster!$D26),Roster!$E26*(1+Roster!$F26)*(1+Assumptions!$C$6)/12+Assumptions!$C$7,0)+IF(AND(Roster!$C26="Planned",N$5=Roster!$D26),IF(Roster!$H26="",Assumptions!$C$8,Roster!$H26)+Assumptions!$C$9,0))</f>
        <v>0</v>
      </c>
      <c r="O26" s="14">
        <f t="shared" si="0"/>
        <v>0</v>
      </c>
    </row>
    <row r="27" spans="1:15" x14ac:dyDescent="0.2">
      <c r="A27" s="13" t="str">
        <f>IF(Roster!A27="","",Roster!A27)</f>
        <v/>
      </c>
      <c r="B27" s="13" t="str">
        <f>IF(Roster!B27="","",Roster!B27)</f>
        <v/>
      </c>
      <c r="C27" s="9">
        <f>IF(OR(Roster!$A27="",Roster!$E27="",AND(Roster!$C27="Planned",Roster!$D27="")),0,IF(C$5&gt;=IF(Roster!$D27="",1,Roster!$D27),Roster!$E27*(1+Roster!$F27)*(1+Assumptions!$C$6)/12+Assumptions!$C$7,0)+IF(AND(Roster!$C27="Planned",C$5=Roster!$D27),IF(Roster!$H27="",Assumptions!$C$8,Roster!$H27)+Assumptions!$C$9,0))</f>
        <v>0</v>
      </c>
      <c r="D27" s="9">
        <f>IF(OR(Roster!$A27="",Roster!$E27="",AND(Roster!$C27="Planned",Roster!$D27="")),0,IF(D$5&gt;=IF(Roster!$D27="",1,Roster!$D27),Roster!$E27*(1+Roster!$F27)*(1+Assumptions!$C$6)/12+Assumptions!$C$7,0)+IF(AND(Roster!$C27="Planned",D$5=Roster!$D27),IF(Roster!$H27="",Assumptions!$C$8,Roster!$H27)+Assumptions!$C$9,0))</f>
        <v>0</v>
      </c>
      <c r="E27" s="9">
        <f>IF(OR(Roster!$A27="",Roster!$E27="",AND(Roster!$C27="Planned",Roster!$D27="")),0,IF(E$5&gt;=IF(Roster!$D27="",1,Roster!$D27),Roster!$E27*(1+Roster!$F27)*(1+Assumptions!$C$6)/12+Assumptions!$C$7,0)+IF(AND(Roster!$C27="Planned",E$5=Roster!$D27),IF(Roster!$H27="",Assumptions!$C$8,Roster!$H27)+Assumptions!$C$9,0))</f>
        <v>0</v>
      </c>
      <c r="F27" s="9">
        <f>IF(OR(Roster!$A27="",Roster!$E27="",AND(Roster!$C27="Planned",Roster!$D27="")),0,IF(F$5&gt;=IF(Roster!$D27="",1,Roster!$D27),Roster!$E27*(1+Roster!$F27)*(1+Assumptions!$C$6)/12+Assumptions!$C$7,0)+IF(AND(Roster!$C27="Planned",F$5=Roster!$D27),IF(Roster!$H27="",Assumptions!$C$8,Roster!$H27)+Assumptions!$C$9,0))</f>
        <v>0</v>
      </c>
      <c r="G27" s="9">
        <f>IF(OR(Roster!$A27="",Roster!$E27="",AND(Roster!$C27="Planned",Roster!$D27="")),0,IF(G$5&gt;=IF(Roster!$D27="",1,Roster!$D27),Roster!$E27*(1+Roster!$F27)*(1+Assumptions!$C$6)/12+Assumptions!$C$7,0)+IF(AND(Roster!$C27="Planned",G$5=Roster!$D27),IF(Roster!$H27="",Assumptions!$C$8,Roster!$H27)+Assumptions!$C$9,0))</f>
        <v>0</v>
      </c>
      <c r="H27" s="9">
        <f>IF(OR(Roster!$A27="",Roster!$E27="",AND(Roster!$C27="Planned",Roster!$D27="")),0,IF(H$5&gt;=IF(Roster!$D27="",1,Roster!$D27),Roster!$E27*(1+Roster!$F27)*(1+Assumptions!$C$6)/12+Assumptions!$C$7,0)+IF(AND(Roster!$C27="Planned",H$5=Roster!$D27),IF(Roster!$H27="",Assumptions!$C$8,Roster!$H27)+Assumptions!$C$9,0))</f>
        <v>0</v>
      </c>
      <c r="I27" s="9">
        <f>IF(OR(Roster!$A27="",Roster!$E27="",AND(Roster!$C27="Planned",Roster!$D27="")),0,IF(I$5&gt;=IF(Roster!$D27="",1,Roster!$D27),Roster!$E27*(1+Roster!$F27)*(1+Assumptions!$C$6)/12+Assumptions!$C$7,0)+IF(AND(Roster!$C27="Planned",I$5=Roster!$D27),IF(Roster!$H27="",Assumptions!$C$8,Roster!$H27)+Assumptions!$C$9,0))</f>
        <v>0</v>
      </c>
      <c r="J27" s="9">
        <f>IF(OR(Roster!$A27="",Roster!$E27="",AND(Roster!$C27="Planned",Roster!$D27="")),0,IF(J$5&gt;=IF(Roster!$D27="",1,Roster!$D27),Roster!$E27*(1+Roster!$F27)*(1+Assumptions!$C$6)/12+Assumptions!$C$7,0)+IF(AND(Roster!$C27="Planned",J$5=Roster!$D27),IF(Roster!$H27="",Assumptions!$C$8,Roster!$H27)+Assumptions!$C$9,0))</f>
        <v>0</v>
      </c>
      <c r="K27" s="9">
        <f>IF(OR(Roster!$A27="",Roster!$E27="",AND(Roster!$C27="Planned",Roster!$D27="")),0,IF(K$5&gt;=IF(Roster!$D27="",1,Roster!$D27),Roster!$E27*(1+Roster!$F27)*(1+Assumptions!$C$6)/12+Assumptions!$C$7,0)+IF(AND(Roster!$C27="Planned",K$5=Roster!$D27),IF(Roster!$H27="",Assumptions!$C$8,Roster!$H27)+Assumptions!$C$9,0))</f>
        <v>0</v>
      </c>
      <c r="L27" s="9">
        <f>IF(OR(Roster!$A27="",Roster!$E27="",AND(Roster!$C27="Planned",Roster!$D27="")),0,IF(L$5&gt;=IF(Roster!$D27="",1,Roster!$D27),Roster!$E27*(1+Roster!$F27)*(1+Assumptions!$C$6)/12+Assumptions!$C$7,0)+IF(AND(Roster!$C27="Planned",L$5=Roster!$D27),IF(Roster!$H27="",Assumptions!$C$8,Roster!$H27)+Assumptions!$C$9,0))</f>
        <v>0</v>
      </c>
      <c r="M27" s="9">
        <f>IF(OR(Roster!$A27="",Roster!$E27="",AND(Roster!$C27="Planned",Roster!$D27="")),0,IF(M$5&gt;=IF(Roster!$D27="",1,Roster!$D27),Roster!$E27*(1+Roster!$F27)*(1+Assumptions!$C$6)/12+Assumptions!$C$7,0)+IF(AND(Roster!$C27="Planned",M$5=Roster!$D27),IF(Roster!$H27="",Assumptions!$C$8,Roster!$H27)+Assumptions!$C$9,0))</f>
        <v>0</v>
      </c>
      <c r="N27" s="9">
        <f>IF(OR(Roster!$A27="",Roster!$E27="",AND(Roster!$C27="Planned",Roster!$D27="")),0,IF(N$5&gt;=IF(Roster!$D27="",1,Roster!$D27),Roster!$E27*(1+Roster!$F27)*(1+Assumptions!$C$6)/12+Assumptions!$C$7,0)+IF(AND(Roster!$C27="Planned",N$5=Roster!$D27),IF(Roster!$H27="",Assumptions!$C$8,Roster!$H27)+Assumptions!$C$9,0))</f>
        <v>0</v>
      </c>
      <c r="O27" s="14">
        <f t="shared" si="0"/>
        <v>0</v>
      </c>
    </row>
    <row r="28" spans="1:15" x14ac:dyDescent="0.2">
      <c r="A28" s="13" t="str">
        <f>IF(Roster!A28="","",Roster!A28)</f>
        <v/>
      </c>
      <c r="B28" s="13" t="str">
        <f>IF(Roster!B28="","",Roster!B28)</f>
        <v/>
      </c>
      <c r="C28" s="9">
        <f>IF(OR(Roster!$A28="",Roster!$E28="",AND(Roster!$C28="Planned",Roster!$D28="")),0,IF(C$5&gt;=IF(Roster!$D28="",1,Roster!$D28),Roster!$E28*(1+Roster!$F28)*(1+Assumptions!$C$6)/12+Assumptions!$C$7,0)+IF(AND(Roster!$C28="Planned",C$5=Roster!$D28),IF(Roster!$H28="",Assumptions!$C$8,Roster!$H28)+Assumptions!$C$9,0))</f>
        <v>0</v>
      </c>
      <c r="D28" s="9">
        <f>IF(OR(Roster!$A28="",Roster!$E28="",AND(Roster!$C28="Planned",Roster!$D28="")),0,IF(D$5&gt;=IF(Roster!$D28="",1,Roster!$D28),Roster!$E28*(1+Roster!$F28)*(1+Assumptions!$C$6)/12+Assumptions!$C$7,0)+IF(AND(Roster!$C28="Planned",D$5=Roster!$D28),IF(Roster!$H28="",Assumptions!$C$8,Roster!$H28)+Assumptions!$C$9,0))</f>
        <v>0</v>
      </c>
      <c r="E28" s="9">
        <f>IF(OR(Roster!$A28="",Roster!$E28="",AND(Roster!$C28="Planned",Roster!$D28="")),0,IF(E$5&gt;=IF(Roster!$D28="",1,Roster!$D28),Roster!$E28*(1+Roster!$F28)*(1+Assumptions!$C$6)/12+Assumptions!$C$7,0)+IF(AND(Roster!$C28="Planned",E$5=Roster!$D28),IF(Roster!$H28="",Assumptions!$C$8,Roster!$H28)+Assumptions!$C$9,0))</f>
        <v>0</v>
      </c>
      <c r="F28" s="9">
        <f>IF(OR(Roster!$A28="",Roster!$E28="",AND(Roster!$C28="Planned",Roster!$D28="")),0,IF(F$5&gt;=IF(Roster!$D28="",1,Roster!$D28),Roster!$E28*(1+Roster!$F28)*(1+Assumptions!$C$6)/12+Assumptions!$C$7,0)+IF(AND(Roster!$C28="Planned",F$5=Roster!$D28),IF(Roster!$H28="",Assumptions!$C$8,Roster!$H28)+Assumptions!$C$9,0))</f>
        <v>0</v>
      </c>
      <c r="G28" s="9">
        <f>IF(OR(Roster!$A28="",Roster!$E28="",AND(Roster!$C28="Planned",Roster!$D28="")),0,IF(G$5&gt;=IF(Roster!$D28="",1,Roster!$D28),Roster!$E28*(1+Roster!$F28)*(1+Assumptions!$C$6)/12+Assumptions!$C$7,0)+IF(AND(Roster!$C28="Planned",G$5=Roster!$D28),IF(Roster!$H28="",Assumptions!$C$8,Roster!$H28)+Assumptions!$C$9,0))</f>
        <v>0</v>
      </c>
      <c r="H28" s="9">
        <f>IF(OR(Roster!$A28="",Roster!$E28="",AND(Roster!$C28="Planned",Roster!$D28="")),0,IF(H$5&gt;=IF(Roster!$D28="",1,Roster!$D28),Roster!$E28*(1+Roster!$F28)*(1+Assumptions!$C$6)/12+Assumptions!$C$7,0)+IF(AND(Roster!$C28="Planned",H$5=Roster!$D28),IF(Roster!$H28="",Assumptions!$C$8,Roster!$H28)+Assumptions!$C$9,0))</f>
        <v>0</v>
      </c>
      <c r="I28" s="9">
        <f>IF(OR(Roster!$A28="",Roster!$E28="",AND(Roster!$C28="Planned",Roster!$D28="")),0,IF(I$5&gt;=IF(Roster!$D28="",1,Roster!$D28),Roster!$E28*(1+Roster!$F28)*(1+Assumptions!$C$6)/12+Assumptions!$C$7,0)+IF(AND(Roster!$C28="Planned",I$5=Roster!$D28),IF(Roster!$H28="",Assumptions!$C$8,Roster!$H28)+Assumptions!$C$9,0))</f>
        <v>0</v>
      </c>
      <c r="J28" s="9">
        <f>IF(OR(Roster!$A28="",Roster!$E28="",AND(Roster!$C28="Planned",Roster!$D28="")),0,IF(J$5&gt;=IF(Roster!$D28="",1,Roster!$D28),Roster!$E28*(1+Roster!$F28)*(1+Assumptions!$C$6)/12+Assumptions!$C$7,0)+IF(AND(Roster!$C28="Planned",J$5=Roster!$D28),IF(Roster!$H28="",Assumptions!$C$8,Roster!$H28)+Assumptions!$C$9,0))</f>
        <v>0</v>
      </c>
      <c r="K28" s="9">
        <f>IF(OR(Roster!$A28="",Roster!$E28="",AND(Roster!$C28="Planned",Roster!$D28="")),0,IF(K$5&gt;=IF(Roster!$D28="",1,Roster!$D28),Roster!$E28*(1+Roster!$F28)*(1+Assumptions!$C$6)/12+Assumptions!$C$7,0)+IF(AND(Roster!$C28="Planned",K$5=Roster!$D28),IF(Roster!$H28="",Assumptions!$C$8,Roster!$H28)+Assumptions!$C$9,0))</f>
        <v>0</v>
      </c>
      <c r="L28" s="9">
        <f>IF(OR(Roster!$A28="",Roster!$E28="",AND(Roster!$C28="Planned",Roster!$D28="")),0,IF(L$5&gt;=IF(Roster!$D28="",1,Roster!$D28),Roster!$E28*(1+Roster!$F28)*(1+Assumptions!$C$6)/12+Assumptions!$C$7,0)+IF(AND(Roster!$C28="Planned",L$5=Roster!$D28),IF(Roster!$H28="",Assumptions!$C$8,Roster!$H28)+Assumptions!$C$9,0))</f>
        <v>0</v>
      </c>
      <c r="M28" s="9">
        <f>IF(OR(Roster!$A28="",Roster!$E28="",AND(Roster!$C28="Planned",Roster!$D28="")),0,IF(M$5&gt;=IF(Roster!$D28="",1,Roster!$D28),Roster!$E28*(1+Roster!$F28)*(1+Assumptions!$C$6)/12+Assumptions!$C$7,0)+IF(AND(Roster!$C28="Planned",M$5=Roster!$D28),IF(Roster!$H28="",Assumptions!$C$8,Roster!$H28)+Assumptions!$C$9,0))</f>
        <v>0</v>
      </c>
      <c r="N28" s="9">
        <f>IF(OR(Roster!$A28="",Roster!$E28="",AND(Roster!$C28="Planned",Roster!$D28="")),0,IF(N$5&gt;=IF(Roster!$D28="",1,Roster!$D28),Roster!$E28*(1+Roster!$F28)*(1+Assumptions!$C$6)/12+Assumptions!$C$7,0)+IF(AND(Roster!$C28="Planned",N$5=Roster!$D28),IF(Roster!$H28="",Assumptions!$C$8,Roster!$H28)+Assumptions!$C$9,0))</f>
        <v>0</v>
      </c>
      <c r="O28" s="14">
        <f t="shared" si="0"/>
        <v>0</v>
      </c>
    </row>
    <row r="29" spans="1:15" x14ac:dyDescent="0.2">
      <c r="A29" s="13" t="str">
        <f>IF(Roster!A29="","",Roster!A29)</f>
        <v/>
      </c>
      <c r="B29" s="13" t="str">
        <f>IF(Roster!B29="","",Roster!B29)</f>
        <v/>
      </c>
      <c r="C29" s="9">
        <f>IF(OR(Roster!$A29="",Roster!$E29="",AND(Roster!$C29="Planned",Roster!$D29="")),0,IF(C$5&gt;=IF(Roster!$D29="",1,Roster!$D29),Roster!$E29*(1+Roster!$F29)*(1+Assumptions!$C$6)/12+Assumptions!$C$7,0)+IF(AND(Roster!$C29="Planned",C$5=Roster!$D29),IF(Roster!$H29="",Assumptions!$C$8,Roster!$H29)+Assumptions!$C$9,0))</f>
        <v>0</v>
      </c>
      <c r="D29" s="9">
        <f>IF(OR(Roster!$A29="",Roster!$E29="",AND(Roster!$C29="Planned",Roster!$D29="")),0,IF(D$5&gt;=IF(Roster!$D29="",1,Roster!$D29),Roster!$E29*(1+Roster!$F29)*(1+Assumptions!$C$6)/12+Assumptions!$C$7,0)+IF(AND(Roster!$C29="Planned",D$5=Roster!$D29),IF(Roster!$H29="",Assumptions!$C$8,Roster!$H29)+Assumptions!$C$9,0))</f>
        <v>0</v>
      </c>
      <c r="E29" s="9">
        <f>IF(OR(Roster!$A29="",Roster!$E29="",AND(Roster!$C29="Planned",Roster!$D29="")),0,IF(E$5&gt;=IF(Roster!$D29="",1,Roster!$D29),Roster!$E29*(1+Roster!$F29)*(1+Assumptions!$C$6)/12+Assumptions!$C$7,0)+IF(AND(Roster!$C29="Planned",E$5=Roster!$D29),IF(Roster!$H29="",Assumptions!$C$8,Roster!$H29)+Assumptions!$C$9,0))</f>
        <v>0</v>
      </c>
      <c r="F29" s="9">
        <f>IF(OR(Roster!$A29="",Roster!$E29="",AND(Roster!$C29="Planned",Roster!$D29="")),0,IF(F$5&gt;=IF(Roster!$D29="",1,Roster!$D29),Roster!$E29*(1+Roster!$F29)*(1+Assumptions!$C$6)/12+Assumptions!$C$7,0)+IF(AND(Roster!$C29="Planned",F$5=Roster!$D29),IF(Roster!$H29="",Assumptions!$C$8,Roster!$H29)+Assumptions!$C$9,0))</f>
        <v>0</v>
      </c>
      <c r="G29" s="9">
        <f>IF(OR(Roster!$A29="",Roster!$E29="",AND(Roster!$C29="Planned",Roster!$D29="")),0,IF(G$5&gt;=IF(Roster!$D29="",1,Roster!$D29),Roster!$E29*(1+Roster!$F29)*(1+Assumptions!$C$6)/12+Assumptions!$C$7,0)+IF(AND(Roster!$C29="Planned",G$5=Roster!$D29),IF(Roster!$H29="",Assumptions!$C$8,Roster!$H29)+Assumptions!$C$9,0))</f>
        <v>0</v>
      </c>
      <c r="H29" s="9">
        <f>IF(OR(Roster!$A29="",Roster!$E29="",AND(Roster!$C29="Planned",Roster!$D29="")),0,IF(H$5&gt;=IF(Roster!$D29="",1,Roster!$D29),Roster!$E29*(1+Roster!$F29)*(1+Assumptions!$C$6)/12+Assumptions!$C$7,0)+IF(AND(Roster!$C29="Planned",H$5=Roster!$D29),IF(Roster!$H29="",Assumptions!$C$8,Roster!$H29)+Assumptions!$C$9,0))</f>
        <v>0</v>
      </c>
      <c r="I29" s="9">
        <f>IF(OR(Roster!$A29="",Roster!$E29="",AND(Roster!$C29="Planned",Roster!$D29="")),0,IF(I$5&gt;=IF(Roster!$D29="",1,Roster!$D29),Roster!$E29*(1+Roster!$F29)*(1+Assumptions!$C$6)/12+Assumptions!$C$7,0)+IF(AND(Roster!$C29="Planned",I$5=Roster!$D29),IF(Roster!$H29="",Assumptions!$C$8,Roster!$H29)+Assumptions!$C$9,0))</f>
        <v>0</v>
      </c>
      <c r="J29" s="9">
        <f>IF(OR(Roster!$A29="",Roster!$E29="",AND(Roster!$C29="Planned",Roster!$D29="")),0,IF(J$5&gt;=IF(Roster!$D29="",1,Roster!$D29),Roster!$E29*(1+Roster!$F29)*(1+Assumptions!$C$6)/12+Assumptions!$C$7,0)+IF(AND(Roster!$C29="Planned",J$5=Roster!$D29),IF(Roster!$H29="",Assumptions!$C$8,Roster!$H29)+Assumptions!$C$9,0))</f>
        <v>0</v>
      </c>
      <c r="K29" s="9">
        <f>IF(OR(Roster!$A29="",Roster!$E29="",AND(Roster!$C29="Planned",Roster!$D29="")),0,IF(K$5&gt;=IF(Roster!$D29="",1,Roster!$D29),Roster!$E29*(1+Roster!$F29)*(1+Assumptions!$C$6)/12+Assumptions!$C$7,0)+IF(AND(Roster!$C29="Planned",K$5=Roster!$D29),IF(Roster!$H29="",Assumptions!$C$8,Roster!$H29)+Assumptions!$C$9,0))</f>
        <v>0</v>
      </c>
      <c r="L29" s="9">
        <f>IF(OR(Roster!$A29="",Roster!$E29="",AND(Roster!$C29="Planned",Roster!$D29="")),0,IF(L$5&gt;=IF(Roster!$D29="",1,Roster!$D29),Roster!$E29*(1+Roster!$F29)*(1+Assumptions!$C$6)/12+Assumptions!$C$7,0)+IF(AND(Roster!$C29="Planned",L$5=Roster!$D29),IF(Roster!$H29="",Assumptions!$C$8,Roster!$H29)+Assumptions!$C$9,0))</f>
        <v>0</v>
      </c>
      <c r="M29" s="9">
        <f>IF(OR(Roster!$A29="",Roster!$E29="",AND(Roster!$C29="Planned",Roster!$D29="")),0,IF(M$5&gt;=IF(Roster!$D29="",1,Roster!$D29),Roster!$E29*(1+Roster!$F29)*(1+Assumptions!$C$6)/12+Assumptions!$C$7,0)+IF(AND(Roster!$C29="Planned",M$5=Roster!$D29),IF(Roster!$H29="",Assumptions!$C$8,Roster!$H29)+Assumptions!$C$9,0))</f>
        <v>0</v>
      </c>
      <c r="N29" s="9">
        <f>IF(OR(Roster!$A29="",Roster!$E29="",AND(Roster!$C29="Planned",Roster!$D29="")),0,IF(N$5&gt;=IF(Roster!$D29="",1,Roster!$D29),Roster!$E29*(1+Roster!$F29)*(1+Assumptions!$C$6)/12+Assumptions!$C$7,0)+IF(AND(Roster!$C29="Planned",N$5=Roster!$D29),IF(Roster!$H29="",Assumptions!$C$8,Roster!$H29)+Assumptions!$C$9,0))</f>
        <v>0</v>
      </c>
      <c r="O29" s="14">
        <f t="shared" si="0"/>
        <v>0</v>
      </c>
    </row>
    <row r="30" spans="1:15" x14ac:dyDescent="0.2">
      <c r="A30" s="13" t="str">
        <f>IF(Roster!A30="","",Roster!A30)</f>
        <v/>
      </c>
      <c r="B30" s="13" t="str">
        <f>IF(Roster!B30="","",Roster!B30)</f>
        <v/>
      </c>
      <c r="C30" s="9">
        <f>IF(OR(Roster!$A30="",Roster!$E30="",AND(Roster!$C30="Planned",Roster!$D30="")),0,IF(C$5&gt;=IF(Roster!$D30="",1,Roster!$D30),Roster!$E30*(1+Roster!$F30)*(1+Assumptions!$C$6)/12+Assumptions!$C$7,0)+IF(AND(Roster!$C30="Planned",C$5=Roster!$D30),IF(Roster!$H30="",Assumptions!$C$8,Roster!$H30)+Assumptions!$C$9,0))</f>
        <v>0</v>
      </c>
      <c r="D30" s="9">
        <f>IF(OR(Roster!$A30="",Roster!$E30="",AND(Roster!$C30="Planned",Roster!$D30="")),0,IF(D$5&gt;=IF(Roster!$D30="",1,Roster!$D30),Roster!$E30*(1+Roster!$F30)*(1+Assumptions!$C$6)/12+Assumptions!$C$7,0)+IF(AND(Roster!$C30="Planned",D$5=Roster!$D30),IF(Roster!$H30="",Assumptions!$C$8,Roster!$H30)+Assumptions!$C$9,0))</f>
        <v>0</v>
      </c>
      <c r="E30" s="9">
        <f>IF(OR(Roster!$A30="",Roster!$E30="",AND(Roster!$C30="Planned",Roster!$D30="")),0,IF(E$5&gt;=IF(Roster!$D30="",1,Roster!$D30),Roster!$E30*(1+Roster!$F30)*(1+Assumptions!$C$6)/12+Assumptions!$C$7,0)+IF(AND(Roster!$C30="Planned",E$5=Roster!$D30),IF(Roster!$H30="",Assumptions!$C$8,Roster!$H30)+Assumptions!$C$9,0))</f>
        <v>0</v>
      </c>
      <c r="F30" s="9">
        <f>IF(OR(Roster!$A30="",Roster!$E30="",AND(Roster!$C30="Planned",Roster!$D30="")),0,IF(F$5&gt;=IF(Roster!$D30="",1,Roster!$D30),Roster!$E30*(1+Roster!$F30)*(1+Assumptions!$C$6)/12+Assumptions!$C$7,0)+IF(AND(Roster!$C30="Planned",F$5=Roster!$D30),IF(Roster!$H30="",Assumptions!$C$8,Roster!$H30)+Assumptions!$C$9,0))</f>
        <v>0</v>
      </c>
      <c r="G30" s="9">
        <f>IF(OR(Roster!$A30="",Roster!$E30="",AND(Roster!$C30="Planned",Roster!$D30="")),0,IF(G$5&gt;=IF(Roster!$D30="",1,Roster!$D30),Roster!$E30*(1+Roster!$F30)*(1+Assumptions!$C$6)/12+Assumptions!$C$7,0)+IF(AND(Roster!$C30="Planned",G$5=Roster!$D30),IF(Roster!$H30="",Assumptions!$C$8,Roster!$H30)+Assumptions!$C$9,0))</f>
        <v>0</v>
      </c>
      <c r="H30" s="9">
        <f>IF(OR(Roster!$A30="",Roster!$E30="",AND(Roster!$C30="Planned",Roster!$D30="")),0,IF(H$5&gt;=IF(Roster!$D30="",1,Roster!$D30),Roster!$E30*(1+Roster!$F30)*(1+Assumptions!$C$6)/12+Assumptions!$C$7,0)+IF(AND(Roster!$C30="Planned",H$5=Roster!$D30),IF(Roster!$H30="",Assumptions!$C$8,Roster!$H30)+Assumptions!$C$9,0))</f>
        <v>0</v>
      </c>
      <c r="I30" s="9">
        <f>IF(OR(Roster!$A30="",Roster!$E30="",AND(Roster!$C30="Planned",Roster!$D30="")),0,IF(I$5&gt;=IF(Roster!$D30="",1,Roster!$D30),Roster!$E30*(1+Roster!$F30)*(1+Assumptions!$C$6)/12+Assumptions!$C$7,0)+IF(AND(Roster!$C30="Planned",I$5=Roster!$D30),IF(Roster!$H30="",Assumptions!$C$8,Roster!$H30)+Assumptions!$C$9,0))</f>
        <v>0</v>
      </c>
      <c r="J30" s="9">
        <f>IF(OR(Roster!$A30="",Roster!$E30="",AND(Roster!$C30="Planned",Roster!$D30="")),0,IF(J$5&gt;=IF(Roster!$D30="",1,Roster!$D30),Roster!$E30*(1+Roster!$F30)*(1+Assumptions!$C$6)/12+Assumptions!$C$7,0)+IF(AND(Roster!$C30="Planned",J$5=Roster!$D30),IF(Roster!$H30="",Assumptions!$C$8,Roster!$H30)+Assumptions!$C$9,0))</f>
        <v>0</v>
      </c>
      <c r="K30" s="9">
        <f>IF(OR(Roster!$A30="",Roster!$E30="",AND(Roster!$C30="Planned",Roster!$D30="")),0,IF(K$5&gt;=IF(Roster!$D30="",1,Roster!$D30),Roster!$E30*(1+Roster!$F30)*(1+Assumptions!$C$6)/12+Assumptions!$C$7,0)+IF(AND(Roster!$C30="Planned",K$5=Roster!$D30),IF(Roster!$H30="",Assumptions!$C$8,Roster!$H30)+Assumptions!$C$9,0))</f>
        <v>0</v>
      </c>
      <c r="L30" s="9">
        <f>IF(OR(Roster!$A30="",Roster!$E30="",AND(Roster!$C30="Planned",Roster!$D30="")),0,IF(L$5&gt;=IF(Roster!$D30="",1,Roster!$D30),Roster!$E30*(1+Roster!$F30)*(1+Assumptions!$C$6)/12+Assumptions!$C$7,0)+IF(AND(Roster!$C30="Planned",L$5=Roster!$D30),IF(Roster!$H30="",Assumptions!$C$8,Roster!$H30)+Assumptions!$C$9,0))</f>
        <v>0</v>
      </c>
      <c r="M30" s="9">
        <f>IF(OR(Roster!$A30="",Roster!$E30="",AND(Roster!$C30="Planned",Roster!$D30="")),0,IF(M$5&gt;=IF(Roster!$D30="",1,Roster!$D30),Roster!$E30*(1+Roster!$F30)*(1+Assumptions!$C$6)/12+Assumptions!$C$7,0)+IF(AND(Roster!$C30="Planned",M$5=Roster!$D30),IF(Roster!$H30="",Assumptions!$C$8,Roster!$H30)+Assumptions!$C$9,0))</f>
        <v>0</v>
      </c>
      <c r="N30" s="9">
        <f>IF(OR(Roster!$A30="",Roster!$E30="",AND(Roster!$C30="Planned",Roster!$D30="")),0,IF(N$5&gt;=IF(Roster!$D30="",1,Roster!$D30),Roster!$E30*(1+Roster!$F30)*(1+Assumptions!$C$6)/12+Assumptions!$C$7,0)+IF(AND(Roster!$C30="Planned",N$5=Roster!$D30),IF(Roster!$H30="",Assumptions!$C$8,Roster!$H30)+Assumptions!$C$9,0))</f>
        <v>0</v>
      </c>
      <c r="O30" s="14">
        <f t="shared" si="0"/>
        <v>0</v>
      </c>
    </row>
    <row r="31" spans="1:15" x14ac:dyDescent="0.2">
      <c r="A31" s="13" t="str">
        <f>IF(Roster!A31="","",Roster!A31)</f>
        <v/>
      </c>
      <c r="B31" s="13" t="str">
        <f>IF(Roster!B31="","",Roster!B31)</f>
        <v/>
      </c>
      <c r="C31" s="9">
        <f>IF(OR(Roster!$A31="",Roster!$E31="",AND(Roster!$C31="Planned",Roster!$D31="")),0,IF(C$5&gt;=IF(Roster!$D31="",1,Roster!$D31),Roster!$E31*(1+Roster!$F31)*(1+Assumptions!$C$6)/12+Assumptions!$C$7,0)+IF(AND(Roster!$C31="Planned",C$5=Roster!$D31),IF(Roster!$H31="",Assumptions!$C$8,Roster!$H31)+Assumptions!$C$9,0))</f>
        <v>0</v>
      </c>
      <c r="D31" s="9">
        <f>IF(OR(Roster!$A31="",Roster!$E31="",AND(Roster!$C31="Planned",Roster!$D31="")),0,IF(D$5&gt;=IF(Roster!$D31="",1,Roster!$D31),Roster!$E31*(1+Roster!$F31)*(1+Assumptions!$C$6)/12+Assumptions!$C$7,0)+IF(AND(Roster!$C31="Planned",D$5=Roster!$D31),IF(Roster!$H31="",Assumptions!$C$8,Roster!$H31)+Assumptions!$C$9,0))</f>
        <v>0</v>
      </c>
      <c r="E31" s="9">
        <f>IF(OR(Roster!$A31="",Roster!$E31="",AND(Roster!$C31="Planned",Roster!$D31="")),0,IF(E$5&gt;=IF(Roster!$D31="",1,Roster!$D31),Roster!$E31*(1+Roster!$F31)*(1+Assumptions!$C$6)/12+Assumptions!$C$7,0)+IF(AND(Roster!$C31="Planned",E$5=Roster!$D31),IF(Roster!$H31="",Assumptions!$C$8,Roster!$H31)+Assumptions!$C$9,0))</f>
        <v>0</v>
      </c>
      <c r="F31" s="9">
        <f>IF(OR(Roster!$A31="",Roster!$E31="",AND(Roster!$C31="Planned",Roster!$D31="")),0,IF(F$5&gt;=IF(Roster!$D31="",1,Roster!$D31),Roster!$E31*(1+Roster!$F31)*(1+Assumptions!$C$6)/12+Assumptions!$C$7,0)+IF(AND(Roster!$C31="Planned",F$5=Roster!$D31),IF(Roster!$H31="",Assumptions!$C$8,Roster!$H31)+Assumptions!$C$9,0))</f>
        <v>0</v>
      </c>
      <c r="G31" s="9">
        <f>IF(OR(Roster!$A31="",Roster!$E31="",AND(Roster!$C31="Planned",Roster!$D31="")),0,IF(G$5&gt;=IF(Roster!$D31="",1,Roster!$D31),Roster!$E31*(1+Roster!$F31)*(1+Assumptions!$C$6)/12+Assumptions!$C$7,0)+IF(AND(Roster!$C31="Planned",G$5=Roster!$D31),IF(Roster!$H31="",Assumptions!$C$8,Roster!$H31)+Assumptions!$C$9,0))</f>
        <v>0</v>
      </c>
      <c r="H31" s="9">
        <f>IF(OR(Roster!$A31="",Roster!$E31="",AND(Roster!$C31="Planned",Roster!$D31="")),0,IF(H$5&gt;=IF(Roster!$D31="",1,Roster!$D31),Roster!$E31*(1+Roster!$F31)*(1+Assumptions!$C$6)/12+Assumptions!$C$7,0)+IF(AND(Roster!$C31="Planned",H$5=Roster!$D31),IF(Roster!$H31="",Assumptions!$C$8,Roster!$H31)+Assumptions!$C$9,0))</f>
        <v>0</v>
      </c>
      <c r="I31" s="9">
        <f>IF(OR(Roster!$A31="",Roster!$E31="",AND(Roster!$C31="Planned",Roster!$D31="")),0,IF(I$5&gt;=IF(Roster!$D31="",1,Roster!$D31),Roster!$E31*(1+Roster!$F31)*(1+Assumptions!$C$6)/12+Assumptions!$C$7,0)+IF(AND(Roster!$C31="Planned",I$5=Roster!$D31),IF(Roster!$H31="",Assumptions!$C$8,Roster!$H31)+Assumptions!$C$9,0))</f>
        <v>0</v>
      </c>
      <c r="J31" s="9">
        <f>IF(OR(Roster!$A31="",Roster!$E31="",AND(Roster!$C31="Planned",Roster!$D31="")),0,IF(J$5&gt;=IF(Roster!$D31="",1,Roster!$D31),Roster!$E31*(1+Roster!$F31)*(1+Assumptions!$C$6)/12+Assumptions!$C$7,0)+IF(AND(Roster!$C31="Planned",J$5=Roster!$D31),IF(Roster!$H31="",Assumptions!$C$8,Roster!$H31)+Assumptions!$C$9,0))</f>
        <v>0</v>
      </c>
      <c r="K31" s="9">
        <f>IF(OR(Roster!$A31="",Roster!$E31="",AND(Roster!$C31="Planned",Roster!$D31="")),0,IF(K$5&gt;=IF(Roster!$D31="",1,Roster!$D31),Roster!$E31*(1+Roster!$F31)*(1+Assumptions!$C$6)/12+Assumptions!$C$7,0)+IF(AND(Roster!$C31="Planned",K$5=Roster!$D31),IF(Roster!$H31="",Assumptions!$C$8,Roster!$H31)+Assumptions!$C$9,0))</f>
        <v>0</v>
      </c>
      <c r="L31" s="9">
        <f>IF(OR(Roster!$A31="",Roster!$E31="",AND(Roster!$C31="Planned",Roster!$D31="")),0,IF(L$5&gt;=IF(Roster!$D31="",1,Roster!$D31),Roster!$E31*(1+Roster!$F31)*(1+Assumptions!$C$6)/12+Assumptions!$C$7,0)+IF(AND(Roster!$C31="Planned",L$5=Roster!$D31),IF(Roster!$H31="",Assumptions!$C$8,Roster!$H31)+Assumptions!$C$9,0))</f>
        <v>0</v>
      </c>
      <c r="M31" s="9">
        <f>IF(OR(Roster!$A31="",Roster!$E31="",AND(Roster!$C31="Planned",Roster!$D31="")),0,IF(M$5&gt;=IF(Roster!$D31="",1,Roster!$D31),Roster!$E31*(1+Roster!$F31)*(1+Assumptions!$C$6)/12+Assumptions!$C$7,0)+IF(AND(Roster!$C31="Planned",M$5=Roster!$D31),IF(Roster!$H31="",Assumptions!$C$8,Roster!$H31)+Assumptions!$C$9,0))</f>
        <v>0</v>
      </c>
      <c r="N31" s="9">
        <f>IF(OR(Roster!$A31="",Roster!$E31="",AND(Roster!$C31="Planned",Roster!$D31="")),0,IF(N$5&gt;=IF(Roster!$D31="",1,Roster!$D31),Roster!$E31*(1+Roster!$F31)*(1+Assumptions!$C$6)/12+Assumptions!$C$7,0)+IF(AND(Roster!$C31="Planned",N$5=Roster!$D31),IF(Roster!$H31="",Assumptions!$C$8,Roster!$H31)+Assumptions!$C$9,0))</f>
        <v>0</v>
      </c>
      <c r="O31" s="14">
        <f t="shared" si="0"/>
        <v>0</v>
      </c>
    </row>
    <row r="32" spans="1:15" x14ac:dyDescent="0.2">
      <c r="A32" s="13" t="str">
        <f>IF(Roster!A32="","",Roster!A32)</f>
        <v/>
      </c>
      <c r="B32" s="13" t="str">
        <f>IF(Roster!B32="","",Roster!B32)</f>
        <v/>
      </c>
      <c r="C32" s="9">
        <f>IF(OR(Roster!$A32="",Roster!$E32="",AND(Roster!$C32="Planned",Roster!$D32="")),0,IF(C$5&gt;=IF(Roster!$D32="",1,Roster!$D32),Roster!$E32*(1+Roster!$F32)*(1+Assumptions!$C$6)/12+Assumptions!$C$7,0)+IF(AND(Roster!$C32="Planned",C$5=Roster!$D32),IF(Roster!$H32="",Assumptions!$C$8,Roster!$H32)+Assumptions!$C$9,0))</f>
        <v>0</v>
      </c>
      <c r="D32" s="9">
        <f>IF(OR(Roster!$A32="",Roster!$E32="",AND(Roster!$C32="Planned",Roster!$D32="")),0,IF(D$5&gt;=IF(Roster!$D32="",1,Roster!$D32),Roster!$E32*(1+Roster!$F32)*(1+Assumptions!$C$6)/12+Assumptions!$C$7,0)+IF(AND(Roster!$C32="Planned",D$5=Roster!$D32),IF(Roster!$H32="",Assumptions!$C$8,Roster!$H32)+Assumptions!$C$9,0))</f>
        <v>0</v>
      </c>
      <c r="E32" s="9">
        <f>IF(OR(Roster!$A32="",Roster!$E32="",AND(Roster!$C32="Planned",Roster!$D32="")),0,IF(E$5&gt;=IF(Roster!$D32="",1,Roster!$D32),Roster!$E32*(1+Roster!$F32)*(1+Assumptions!$C$6)/12+Assumptions!$C$7,0)+IF(AND(Roster!$C32="Planned",E$5=Roster!$D32),IF(Roster!$H32="",Assumptions!$C$8,Roster!$H32)+Assumptions!$C$9,0))</f>
        <v>0</v>
      </c>
      <c r="F32" s="9">
        <f>IF(OR(Roster!$A32="",Roster!$E32="",AND(Roster!$C32="Planned",Roster!$D32="")),0,IF(F$5&gt;=IF(Roster!$D32="",1,Roster!$D32),Roster!$E32*(1+Roster!$F32)*(1+Assumptions!$C$6)/12+Assumptions!$C$7,0)+IF(AND(Roster!$C32="Planned",F$5=Roster!$D32),IF(Roster!$H32="",Assumptions!$C$8,Roster!$H32)+Assumptions!$C$9,0))</f>
        <v>0</v>
      </c>
      <c r="G32" s="9">
        <f>IF(OR(Roster!$A32="",Roster!$E32="",AND(Roster!$C32="Planned",Roster!$D32="")),0,IF(G$5&gt;=IF(Roster!$D32="",1,Roster!$D32),Roster!$E32*(1+Roster!$F32)*(1+Assumptions!$C$6)/12+Assumptions!$C$7,0)+IF(AND(Roster!$C32="Planned",G$5=Roster!$D32),IF(Roster!$H32="",Assumptions!$C$8,Roster!$H32)+Assumptions!$C$9,0))</f>
        <v>0</v>
      </c>
      <c r="H32" s="9">
        <f>IF(OR(Roster!$A32="",Roster!$E32="",AND(Roster!$C32="Planned",Roster!$D32="")),0,IF(H$5&gt;=IF(Roster!$D32="",1,Roster!$D32),Roster!$E32*(1+Roster!$F32)*(1+Assumptions!$C$6)/12+Assumptions!$C$7,0)+IF(AND(Roster!$C32="Planned",H$5=Roster!$D32),IF(Roster!$H32="",Assumptions!$C$8,Roster!$H32)+Assumptions!$C$9,0))</f>
        <v>0</v>
      </c>
      <c r="I32" s="9">
        <f>IF(OR(Roster!$A32="",Roster!$E32="",AND(Roster!$C32="Planned",Roster!$D32="")),0,IF(I$5&gt;=IF(Roster!$D32="",1,Roster!$D32),Roster!$E32*(1+Roster!$F32)*(1+Assumptions!$C$6)/12+Assumptions!$C$7,0)+IF(AND(Roster!$C32="Planned",I$5=Roster!$D32),IF(Roster!$H32="",Assumptions!$C$8,Roster!$H32)+Assumptions!$C$9,0))</f>
        <v>0</v>
      </c>
      <c r="J32" s="9">
        <f>IF(OR(Roster!$A32="",Roster!$E32="",AND(Roster!$C32="Planned",Roster!$D32="")),0,IF(J$5&gt;=IF(Roster!$D32="",1,Roster!$D32),Roster!$E32*(1+Roster!$F32)*(1+Assumptions!$C$6)/12+Assumptions!$C$7,0)+IF(AND(Roster!$C32="Planned",J$5=Roster!$D32),IF(Roster!$H32="",Assumptions!$C$8,Roster!$H32)+Assumptions!$C$9,0))</f>
        <v>0</v>
      </c>
      <c r="K32" s="9">
        <f>IF(OR(Roster!$A32="",Roster!$E32="",AND(Roster!$C32="Planned",Roster!$D32="")),0,IF(K$5&gt;=IF(Roster!$D32="",1,Roster!$D32),Roster!$E32*(1+Roster!$F32)*(1+Assumptions!$C$6)/12+Assumptions!$C$7,0)+IF(AND(Roster!$C32="Planned",K$5=Roster!$D32),IF(Roster!$H32="",Assumptions!$C$8,Roster!$H32)+Assumptions!$C$9,0))</f>
        <v>0</v>
      </c>
      <c r="L32" s="9">
        <f>IF(OR(Roster!$A32="",Roster!$E32="",AND(Roster!$C32="Planned",Roster!$D32="")),0,IF(L$5&gt;=IF(Roster!$D32="",1,Roster!$D32),Roster!$E32*(1+Roster!$F32)*(1+Assumptions!$C$6)/12+Assumptions!$C$7,0)+IF(AND(Roster!$C32="Planned",L$5=Roster!$D32),IF(Roster!$H32="",Assumptions!$C$8,Roster!$H32)+Assumptions!$C$9,0))</f>
        <v>0</v>
      </c>
      <c r="M32" s="9">
        <f>IF(OR(Roster!$A32="",Roster!$E32="",AND(Roster!$C32="Planned",Roster!$D32="")),0,IF(M$5&gt;=IF(Roster!$D32="",1,Roster!$D32),Roster!$E32*(1+Roster!$F32)*(1+Assumptions!$C$6)/12+Assumptions!$C$7,0)+IF(AND(Roster!$C32="Planned",M$5=Roster!$D32),IF(Roster!$H32="",Assumptions!$C$8,Roster!$H32)+Assumptions!$C$9,0))</f>
        <v>0</v>
      </c>
      <c r="N32" s="9">
        <f>IF(OR(Roster!$A32="",Roster!$E32="",AND(Roster!$C32="Planned",Roster!$D32="")),0,IF(N$5&gt;=IF(Roster!$D32="",1,Roster!$D32),Roster!$E32*(1+Roster!$F32)*(1+Assumptions!$C$6)/12+Assumptions!$C$7,0)+IF(AND(Roster!$C32="Planned",N$5=Roster!$D32),IF(Roster!$H32="",Assumptions!$C$8,Roster!$H32)+Assumptions!$C$9,0))</f>
        <v>0</v>
      </c>
      <c r="O32" s="14">
        <f t="shared" si="0"/>
        <v>0</v>
      </c>
    </row>
    <row r="33" spans="1:15" x14ac:dyDescent="0.2">
      <c r="A33" s="13" t="str">
        <f>IF(Roster!A33="","",Roster!A33)</f>
        <v/>
      </c>
      <c r="B33" s="13" t="str">
        <f>IF(Roster!B33="","",Roster!B33)</f>
        <v/>
      </c>
      <c r="C33" s="9">
        <f>IF(OR(Roster!$A33="",Roster!$E33="",AND(Roster!$C33="Planned",Roster!$D33="")),0,IF(C$5&gt;=IF(Roster!$D33="",1,Roster!$D33),Roster!$E33*(1+Roster!$F33)*(1+Assumptions!$C$6)/12+Assumptions!$C$7,0)+IF(AND(Roster!$C33="Planned",C$5=Roster!$D33),IF(Roster!$H33="",Assumptions!$C$8,Roster!$H33)+Assumptions!$C$9,0))</f>
        <v>0</v>
      </c>
      <c r="D33" s="9">
        <f>IF(OR(Roster!$A33="",Roster!$E33="",AND(Roster!$C33="Planned",Roster!$D33="")),0,IF(D$5&gt;=IF(Roster!$D33="",1,Roster!$D33),Roster!$E33*(1+Roster!$F33)*(1+Assumptions!$C$6)/12+Assumptions!$C$7,0)+IF(AND(Roster!$C33="Planned",D$5=Roster!$D33),IF(Roster!$H33="",Assumptions!$C$8,Roster!$H33)+Assumptions!$C$9,0))</f>
        <v>0</v>
      </c>
      <c r="E33" s="9">
        <f>IF(OR(Roster!$A33="",Roster!$E33="",AND(Roster!$C33="Planned",Roster!$D33="")),0,IF(E$5&gt;=IF(Roster!$D33="",1,Roster!$D33),Roster!$E33*(1+Roster!$F33)*(1+Assumptions!$C$6)/12+Assumptions!$C$7,0)+IF(AND(Roster!$C33="Planned",E$5=Roster!$D33),IF(Roster!$H33="",Assumptions!$C$8,Roster!$H33)+Assumptions!$C$9,0))</f>
        <v>0</v>
      </c>
      <c r="F33" s="9">
        <f>IF(OR(Roster!$A33="",Roster!$E33="",AND(Roster!$C33="Planned",Roster!$D33="")),0,IF(F$5&gt;=IF(Roster!$D33="",1,Roster!$D33),Roster!$E33*(1+Roster!$F33)*(1+Assumptions!$C$6)/12+Assumptions!$C$7,0)+IF(AND(Roster!$C33="Planned",F$5=Roster!$D33),IF(Roster!$H33="",Assumptions!$C$8,Roster!$H33)+Assumptions!$C$9,0))</f>
        <v>0</v>
      </c>
      <c r="G33" s="9">
        <f>IF(OR(Roster!$A33="",Roster!$E33="",AND(Roster!$C33="Planned",Roster!$D33="")),0,IF(G$5&gt;=IF(Roster!$D33="",1,Roster!$D33),Roster!$E33*(1+Roster!$F33)*(1+Assumptions!$C$6)/12+Assumptions!$C$7,0)+IF(AND(Roster!$C33="Planned",G$5=Roster!$D33),IF(Roster!$H33="",Assumptions!$C$8,Roster!$H33)+Assumptions!$C$9,0))</f>
        <v>0</v>
      </c>
      <c r="H33" s="9">
        <f>IF(OR(Roster!$A33="",Roster!$E33="",AND(Roster!$C33="Planned",Roster!$D33="")),0,IF(H$5&gt;=IF(Roster!$D33="",1,Roster!$D33),Roster!$E33*(1+Roster!$F33)*(1+Assumptions!$C$6)/12+Assumptions!$C$7,0)+IF(AND(Roster!$C33="Planned",H$5=Roster!$D33),IF(Roster!$H33="",Assumptions!$C$8,Roster!$H33)+Assumptions!$C$9,0))</f>
        <v>0</v>
      </c>
      <c r="I33" s="9">
        <f>IF(OR(Roster!$A33="",Roster!$E33="",AND(Roster!$C33="Planned",Roster!$D33="")),0,IF(I$5&gt;=IF(Roster!$D33="",1,Roster!$D33),Roster!$E33*(1+Roster!$F33)*(1+Assumptions!$C$6)/12+Assumptions!$C$7,0)+IF(AND(Roster!$C33="Planned",I$5=Roster!$D33),IF(Roster!$H33="",Assumptions!$C$8,Roster!$H33)+Assumptions!$C$9,0))</f>
        <v>0</v>
      </c>
      <c r="J33" s="9">
        <f>IF(OR(Roster!$A33="",Roster!$E33="",AND(Roster!$C33="Planned",Roster!$D33="")),0,IF(J$5&gt;=IF(Roster!$D33="",1,Roster!$D33),Roster!$E33*(1+Roster!$F33)*(1+Assumptions!$C$6)/12+Assumptions!$C$7,0)+IF(AND(Roster!$C33="Planned",J$5=Roster!$D33),IF(Roster!$H33="",Assumptions!$C$8,Roster!$H33)+Assumptions!$C$9,0))</f>
        <v>0</v>
      </c>
      <c r="K33" s="9">
        <f>IF(OR(Roster!$A33="",Roster!$E33="",AND(Roster!$C33="Planned",Roster!$D33="")),0,IF(K$5&gt;=IF(Roster!$D33="",1,Roster!$D33),Roster!$E33*(1+Roster!$F33)*(1+Assumptions!$C$6)/12+Assumptions!$C$7,0)+IF(AND(Roster!$C33="Planned",K$5=Roster!$D33),IF(Roster!$H33="",Assumptions!$C$8,Roster!$H33)+Assumptions!$C$9,0))</f>
        <v>0</v>
      </c>
      <c r="L33" s="9">
        <f>IF(OR(Roster!$A33="",Roster!$E33="",AND(Roster!$C33="Planned",Roster!$D33="")),0,IF(L$5&gt;=IF(Roster!$D33="",1,Roster!$D33),Roster!$E33*(1+Roster!$F33)*(1+Assumptions!$C$6)/12+Assumptions!$C$7,0)+IF(AND(Roster!$C33="Planned",L$5=Roster!$D33),IF(Roster!$H33="",Assumptions!$C$8,Roster!$H33)+Assumptions!$C$9,0))</f>
        <v>0</v>
      </c>
      <c r="M33" s="9">
        <f>IF(OR(Roster!$A33="",Roster!$E33="",AND(Roster!$C33="Planned",Roster!$D33="")),0,IF(M$5&gt;=IF(Roster!$D33="",1,Roster!$D33),Roster!$E33*(1+Roster!$F33)*(1+Assumptions!$C$6)/12+Assumptions!$C$7,0)+IF(AND(Roster!$C33="Planned",M$5=Roster!$D33),IF(Roster!$H33="",Assumptions!$C$8,Roster!$H33)+Assumptions!$C$9,0))</f>
        <v>0</v>
      </c>
      <c r="N33" s="9">
        <f>IF(OR(Roster!$A33="",Roster!$E33="",AND(Roster!$C33="Planned",Roster!$D33="")),0,IF(N$5&gt;=IF(Roster!$D33="",1,Roster!$D33),Roster!$E33*(1+Roster!$F33)*(1+Assumptions!$C$6)/12+Assumptions!$C$7,0)+IF(AND(Roster!$C33="Planned",N$5=Roster!$D33),IF(Roster!$H33="",Assumptions!$C$8,Roster!$H33)+Assumptions!$C$9,0))</f>
        <v>0</v>
      </c>
      <c r="O33" s="14">
        <f t="shared" si="0"/>
        <v>0</v>
      </c>
    </row>
    <row r="34" spans="1:15" x14ac:dyDescent="0.2">
      <c r="A34" s="13" t="str">
        <f>IF(Roster!A34="","",Roster!A34)</f>
        <v/>
      </c>
      <c r="B34" s="13" t="str">
        <f>IF(Roster!B34="","",Roster!B34)</f>
        <v/>
      </c>
      <c r="C34" s="9">
        <f>IF(OR(Roster!$A34="",Roster!$E34="",AND(Roster!$C34="Planned",Roster!$D34="")),0,IF(C$5&gt;=IF(Roster!$D34="",1,Roster!$D34),Roster!$E34*(1+Roster!$F34)*(1+Assumptions!$C$6)/12+Assumptions!$C$7,0)+IF(AND(Roster!$C34="Planned",C$5=Roster!$D34),IF(Roster!$H34="",Assumptions!$C$8,Roster!$H34)+Assumptions!$C$9,0))</f>
        <v>0</v>
      </c>
      <c r="D34" s="9">
        <f>IF(OR(Roster!$A34="",Roster!$E34="",AND(Roster!$C34="Planned",Roster!$D34="")),0,IF(D$5&gt;=IF(Roster!$D34="",1,Roster!$D34),Roster!$E34*(1+Roster!$F34)*(1+Assumptions!$C$6)/12+Assumptions!$C$7,0)+IF(AND(Roster!$C34="Planned",D$5=Roster!$D34),IF(Roster!$H34="",Assumptions!$C$8,Roster!$H34)+Assumptions!$C$9,0))</f>
        <v>0</v>
      </c>
      <c r="E34" s="9">
        <f>IF(OR(Roster!$A34="",Roster!$E34="",AND(Roster!$C34="Planned",Roster!$D34="")),0,IF(E$5&gt;=IF(Roster!$D34="",1,Roster!$D34),Roster!$E34*(1+Roster!$F34)*(1+Assumptions!$C$6)/12+Assumptions!$C$7,0)+IF(AND(Roster!$C34="Planned",E$5=Roster!$D34),IF(Roster!$H34="",Assumptions!$C$8,Roster!$H34)+Assumptions!$C$9,0))</f>
        <v>0</v>
      </c>
      <c r="F34" s="9">
        <f>IF(OR(Roster!$A34="",Roster!$E34="",AND(Roster!$C34="Planned",Roster!$D34="")),0,IF(F$5&gt;=IF(Roster!$D34="",1,Roster!$D34),Roster!$E34*(1+Roster!$F34)*(1+Assumptions!$C$6)/12+Assumptions!$C$7,0)+IF(AND(Roster!$C34="Planned",F$5=Roster!$D34),IF(Roster!$H34="",Assumptions!$C$8,Roster!$H34)+Assumptions!$C$9,0))</f>
        <v>0</v>
      </c>
      <c r="G34" s="9">
        <f>IF(OR(Roster!$A34="",Roster!$E34="",AND(Roster!$C34="Planned",Roster!$D34="")),0,IF(G$5&gt;=IF(Roster!$D34="",1,Roster!$D34),Roster!$E34*(1+Roster!$F34)*(1+Assumptions!$C$6)/12+Assumptions!$C$7,0)+IF(AND(Roster!$C34="Planned",G$5=Roster!$D34),IF(Roster!$H34="",Assumptions!$C$8,Roster!$H34)+Assumptions!$C$9,0))</f>
        <v>0</v>
      </c>
      <c r="H34" s="9">
        <f>IF(OR(Roster!$A34="",Roster!$E34="",AND(Roster!$C34="Planned",Roster!$D34="")),0,IF(H$5&gt;=IF(Roster!$D34="",1,Roster!$D34),Roster!$E34*(1+Roster!$F34)*(1+Assumptions!$C$6)/12+Assumptions!$C$7,0)+IF(AND(Roster!$C34="Planned",H$5=Roster!$D34),IF(Roster!$H34="",Assumptions!$C$8,Roster!$H34)+Assumptions!$C$9,0))</f>
        <v>0</v>
      </c>
      <c r="I34" s="9">
        <f>IF(OR(Roster!$A34="",Roster!$E34="",AND(Roster!$C34="Planned",Roster!$D34="")),0,IF(I$5&gt;=IF(Roster!$D34="",1,Roster!$D34),Roster!$E34*(1+Roster!$F34)*(1+Assumptions!$C$6)/12+Assumptions!$C$7,0)+IF(AND(Roster!$C34="Planned",I$5=Roster!$D34),IF(Roster!$H34="",Assumptions!$C$8,Roster!$H34)+Assumptions!$C$9,0))</f>
        <v>0</v>
      </c>
      <c r="J34" s="9">
        <f>IF(OR(Roster!$A34="",Roster!$E34="",AND(Roster!$C34="Planned",Roster!$D34="")),0,IF(J$5&gt;=IF(Roster!$D34="",1,Roster!$D34),Roster!$E34*(1+Roster!$F34)*(1+Assumptions!$C$6)/12+Assumptions!$C$7,0)+IF(AND(Roster!$C34="Planned",J$5=Roster!$D34),IF(Roster!$H34="",Assumptions!$C$8,Roster!$H34)+Assumptions!$C$9,0))</f>
        <v>0</v>
      </c>
      <c r="K34" s="9">
        <f>IF(OR(Roster!$A34="",Roster!$E34="",AND(Roster!$C34="Planned",Roster!$D34="")),0,IF(K$5&gt;=IF(Roster!$D34="",1,Roster!$D34),Roster!$E34*(1+Roster!$F34)*(1+Assumptions!$C$6)/12+Assumptions!$C$7,0)+IF(AND(Roster!$C34="Planned",K$5=Roster!$D34),IF(Roster!$H34="",Assumptions!$C$8,Roster!$H34)+Assumptions!$C$9,0))</f>
        <v>0</v>
      </c>
      <c r="L34" s="9">
        <f>IF(OR(Roster!$A34="",Roster!$E34="",AND(Roster!$C34="Planned",Roster!$D34="")),0,IF(L$5&gt;=IF(Roster!$D34="",1,Roster!$D34),Roster!$E34*(1+Roster!$F34)*(1+Assumptions!$C$6)/12+Assumptions!$C$7,0)+IF(AND(Roster!$C34="Planned",L$5=Roster!$D34),IF(Roster!$H34="",Assumptions!$C$8,Roster!$H34)+Assumptions!$C$9,0))</f>
        <v>0</v>
      </c>
      <c r="M34" s="9">
        <f>IF(OR(Roster!$A34="",Roster!$E34="",AND(Roster!$C34="Planned",Roster!$D34="")),0,IF(M$5&gt;=IF(Roster!$D34="",1,Roster!$D34),Roster!$E34*(1+Roster!$F34)*(1+Assumptions!$C$6)/12+Assumptions!$C$7,0)+IF(AND(Roster!$C34="Planned",M$5=Roster!$D34),IF(Roster!$H34="",Assumptions!$C$8,Roster!$H34)+Assumptions!$C$9,0))</f>
        <v>0</v>
      </c>
      <c r="N34" s="9">
        <f>IF(OR(Roster!$A34="",Roster!$E34="",AND(Roster!$C34="Planned",Roster!$D34="")),0,IF(N$5&gt;=IF(Roster!$D34="",1,Roster!$D34),Roster!$E34*(1+Roster!$F34)*(1+Assumptions!$C$6)/12+Assumptions!$C$7,0)+IF(AND(Roster!$C34="Planned",N$5=Roster!$D34),IF(Roster!$H34="",Assumptions!$C$8,Roster!$H34)+Assumptions!$C$9,0))</f>
        <v>0</v>
      </c>
      <c r="O34" s="14">
        <f t="shared" si="0"/>
        <v>0</v>
      </c>
    </row>
    <row r="35" spans="1:15" x14ac:dyDescent="0.2">
      <c r="A35" s="13" t="str">
        <f>IF(Roster!A35="","",Roster!A35)</f>
        <v/>
      </c>
      <c r="B35" s="13" t="str">
        <f>IF(Roster!B35="","",Roster!B35)</f>
        <v/>
      </c>
      <c r="C35" s="9">
        <f>IF(OR(Roster!$A35="",Roster!$E35="",AND(Roster!$C35="Planned",Roster!$D35="")),0,IF(C$5&gt;=IF(Roster!$D35="",1,Roster!$D35),Roster!$E35*(1+Roster!$F35)*(1+Assumptions!$C$6)/12+Assumptions!$C$7,0)+IF(AND(Roster!$C35="Planned",C$5=Roster!$D35),IF(Roster!$H35="",Assumptions!$C$8,Roster!$H35)+Assumptions!$C$9,0))</f>
        <v>0</v>
      </c>
      <c r="D35" s="9">
        <f>IF(OR(Roster!$A35="",Roster!$E35="",AND(Roster!$C35="Planned",Roster!$D35="")),0,IF(D$5&gt;=IF(Roster!$D35="",1,Roster!$D35),Roster!$E35*(1+Roster!$F35)*(1+Assumptions!$C$6)/12+Assumptions!$C$7,0)+IF(AND(Roster!$C35="Planned",D$5=Roster!$D35),IF(Roster!$H35="",Assumptions!$C$8,Roster!$H35)+Assumptions!$C$9,0))</f>
        <v>0</v>
      </c>
      <c r="E35" s="9">
        <f>IF(OR(Roster!$A35="",Roster!$E35="",AND(Roster!$C35="Planned",Roster!$D35="")),0,IF(E$5&gt;=IF(Roster!$D35="",1,Roster!$D35),Roster!$E35*(1+Roster!$F35)*(1+Assumptions!$C$6)/12+Assumptions!$C$7,0)+IF(AND(Roster!$C35="Planned",E$5=Roster!$D35),IF(Roster!$H35="",Assumptions!$C$8,Roster!$H35)+Assumptions!$C$9,0))</f>
        <v>0</v>
      </c>
      <c r="F35" s="9">
        <f>IF(OR(Roster!$A35="",Roster!$E35="",AND(Roster!$C35="Planned",Roster!$D35="")),0,IF(F$5&gt;=IF(Roster!$D35="",1,Roster!$D35),Roster!$E35*(1+Roster!$F35)*(1+Assumptions!$C$6)/12+Assumptions!$C$7,0)+IF(AND(Roster!$C35="Planned",F$5=Roster!$D35),IF(Roster!$H35="",Assumptions!$C$8,Roster!$H35)+Assumptions!$C$9,0))</f>
        <v>0</v>
      </c>
      <c r="G35" s="9">
        <f>IF(OR(Roster!$A35="",Roster!$E35="",AND(Roster!$C35="Planned",Roster!$D35="")),0,IF(G$5&gt;=IF(Roster!$D35="",1,Roster!$D35),Roster!$E35*(1+Roster!$F35)*(1+Assumptions!$C$6)/12+Assumptions!$C$7,0)+IF(AND(Roster!$C35="Planned",G$5=Roster!$D35),IF(Roster!$H35="",Assumptions!$C$8,Roster!$H35)+Assumptions!$C$9,0))</f>
        <v>0</v>
      </c>
      <c r="H35" s="9">
        <f>IF(OR(Roster!$A35="",Roster!$E35="",AND(Roster!$C35="Planned",Roster!$D35="")),0,IF(H$5&gt;=IF(Roster!$D35="",1,Roster!$D35),Roster!$E35*(1+Roster!$F35)*(1+Assumptions!$C$6)/12+Assumptions!$C$7,0)+IF(AND(Roster!$C35="Planned",H$5=Roster!$D35),IF(Roster!$H35="",Assumptions!$C$8,Roster!$H35)+Assumptions!$C$9,0))</f>
        <v>0</v>
      </c>
      <c r="I35" s="9">
        <f>IF(OR(Roster!$A35="",Roster!$E35="",AND(Roster!$C35="Planned",Roster!$D35="")),0,IF(I$5&gt;=IF(Roster!$D35="",1,Roster!$D35),Roster!$E35*(1+Roster!$F35)*(1+Assumptions!$C$6)/12+Assumptions!$C$7,0)+IF(AND(Roster!$C35="Planned",I$5=Roster!$D35),IF(Roster!$H35="",Assumptions!$C$8,Roster!$H35)+Assumptions!$C$9,0))</f>
        <v>0</v>
      </c>
      <c r="J35" s="9">
        <f>IF(OR(Roster!$A35="",Roster!$E35="",AND(Roster!$C35="Planned",Roster!$D35="")),0,IF(J$5&gt;=IF(Roster!$D35="",1,Roster!$D35),Roster!$E35*(1+Roster!$F35)*(1+Assumptions!$C$6)/12+Assumptions!$C$7,0)+IF(AND(Roster!$C35="Planned",J$5=Roster!$D35),IF(Roster!$H35="",Assumptions!$C$8,Roster!$H35)+Assumptions!$C$9,0))</f>
        <v>0</v>
      </c>
      <c r="K35" s="9">
        <f>IF(OR(Roster!$A35="",Roster!$E35="",AND(Roster!$C35="Planned",Roster!$D35="")),0,IF(K$5&gt;=IF(Roster!$D35="",1,Roster!$D35),Roster!$E35*(1+Roster!$F35)*(1+Assumptions!$C$6)/12+Assumptions!$C$7,0)+IF(AND(Roster!$C35="Planned",K$5=Roster!$D35),IF(Roster!$H35="",Assumptions!$C$8,Roster!$H35)+Assumptions!$C$9,0))</f>
        <v>0</v>
      </c>
      <c r="L35" s="9">
        <f>IF(OR(Roster!$A35="",Roster!$E35="",AND(Roster!$C35="Planned",Roster!$D35="")),0,IF(L$5&gt;=IF(Roster!$D35="",1,Roster!$D35),Roster!$E35*(1+Roster!$F35)*(1+Assumptions!$C$6)/12+Assumptions!$C$7,0)+IF(AND(Roster!$C35="Planned",L$5=Roster!$D35),IF(Roster!$H35="",Assumptions!$C$8,Roster!$H35)+Assumptions!$C$9,0))</f>
        <v>0</v>
      </c>
      <c r="M35" s="9">
        <f>IF(OR(Roster!$A35="",Roster!$E35="",AND(Roster!$C35="Planned",Roster!$D35="")),0,IF(M$5&gt;=IF(Roster!$D35="",1,Roster!$D35),Roster!$E35*(1+Roster!$F35)*(1+Assumptions!$C$6)/12+Assumptions!$C$7,0)+IF(AND(Roster!$C35="Planned",M$5=Roster!$D35),IF(Roster!$H35="",Assumptions!$C$8,Roster!$H35)+Assumptions!$C$9,0))</f>
        <v>0</v>
      </c>
      <c r="N35" s="9">
        <f>IF(OR(Roster!$A35="",Roster!$E35="",AND(Roster!$C35="Planned",Roster!$D35="")),0,IF(N$5&gt;=IF(Roster!$D35="",1,Roster!$D35),Roster!$E35*(1+Roster!$F35)*(1+Assumptions!$C$6)/12+Assumptions!$C$7,0)+IF(AND(Roster!$C35="Planned",N$5=Roster!$D35),IF(Roster!$H35="",Assumptions!$C$8,Roster!$H35)+Assumptions!$C$9,0))</f>
        <v>0</v>
      </c>
      <c r="O35" s="14">
        <f t="shared" si="0"/>
        <v>0</v>
      </c>
    </row>
    <row r="36" spans="1:15" x14ac:dyDescent="0.2">
      <c r="A36" s="13" t="str">
        <f>IF(Roster!A36="","",Roster!A36)</f>
        <v/>
      </c>
      <c r="B36" s="13" t="str">
        <f>IF(Roster!B36="","",Roster!B36)</f>
        <v/>
      </c>
      <c r="C36" s="9">
        <f>IF(OR(Roster!$A36="",Roster!$E36="",AND(Roster!$C36="Planned",Roster!$D36="")),0,IF(C$5&gt;=IF(Roster!$D36="",1,Roster!$D36),Roster!$E36*(1+Roster!$F36)*(1+Assumptions!$C$6)/12+Assumptions!$C$7,0)+IF(AND(Roster!$C36="Planned",C$5=Roster!$D36),IF(Roster!$H36="",Assumptions!$C$8,Roster!$H36)+Assumptions!$C$9,0))</f>
        <v>0</v>
      </c>
      <c r="D36" s="9">
        <f>IF(OR(Roster!$A36="",Roster!$E36="",AND(Roster!$C36="Planned",Roster!$D36="")),0,IF(D$5&gt;=IF(Roster!$D36="",1,Roster!$D36),Roster!$E36*(1+Roster!$F36)*(1+Assumptions!$C$6)/12+Assumptions!$C$7,0)+IF(AND(Roster!$C36="Planned",D$5=Roster!$D36),IF(Roster!$H36="",Assumptions!$C$8,Roster!$H36)+Assumptions!$C$9,0))</f>
        <v>0</v>
      </c>
      <c r="E36" s="9">
        <f>IF(OR(Roster!$A36="",Roster!$E36="",AND(Roster!$C36="Planned",Roster!$D36="")),0,IF(E$5&gt;=IF(Roster!$D36="",1,Roster!$D36),Roster!$E36*(1+Roster!$F36)*(1+Assumptions!$C$6)/12+Assumptions!$C$7,0)+IF(AND(Roster!$C36="Planned",E$5=Roster!$D36),IF(Roster!$H36="",Assumptions!$C$8,Roster!$H36)+Assumptions!$C$9,0))</f>
        <v>0</v>
      </c>
      <c r="F36" s="9">
        <f>IF(OR(Roster!$A36="",Roster!$E36="",AND(Roster!$C36="Planned",Roster!$D36="")),0,IF(F$5&gt;=IF(Roster!$D36="",1,Roster!$D36),Roster!$E36*(1+Roster!$F36)*(1+Assumptions!$C$6)/12+Assumptions!$C$7,0)+IF(AND(Roster!$C36="Planned",F$5=Roster!$D36),IF(Roster!$H36="",Assumptions!$C$8,Roster!$H36)+Assumptions!$C$9,0))</f>
        <v>0</v>
      </c>
      <c r="G36" s="9">
        <f>IF(OR(Roster!$A36="",Roster!$E36="",AND(Roster!$C36="Planned",Roster!$D36="")),0,IF(G$5&gt;=IF(Roster!$D36="",1,Roster!$D36),Roster!$E36*(1+Roster!$F36)*(1+Assumptions!$C$6)/12+Assumptions!$C$7,0)+IF(AND(Roster!$C36="Planned",G$5=Roster!$D36),IF(Roster!$H36="",Assumptions!$C$8,Roster!$H36)+Assumptions!$C$9,0))</f>
        <v>0</v>
      </c>
      <c r="H36" s="9">
        <f>IF(OR(Roster!$A36="",Roster!$E36="",AND(Roster!$C36="Planned",Roster!$D36="")),0,IF(H$5&gt;=IF(Roster!$D36="",1,Roster!$D36),Roster!$E36*(1+Roster!$F36)*(1+Assumptions!$C$6)/12+Assumptions!$C$7,0)+IF(AND(Roster!$C36="Planned",H$5=Roster!$D36),IF(Roster!$H36="",Assumptions!$C$8,Roster!$H36)+Assumptions!$C$9,0))</f>
        <v>0</v>
      </c>
      <c r="I36" s="9">
        <f>IF(OR(Roster!$A36="",Roster!$E36="",AND(Roster!$C36="Planned",Roster!$D36="")),0,IF(I$5&gt;=IF(Roster!$D36="",1,Roster!$D36),Roster!$E36*(1+Roster!$F36)*(1+Assumptions!$C$6)/12+Assumptions!$C$7,0)+IF(AND(Roster!$C36="Planned",I$5=Roster!$D36),IF(Roster!$H36="",Assumptions!$C$8,Roster!$H36)+Assumptions!$C$9,0))</f>
        <v>0</v>
      </c>
      <c r="J36" s="9">
        <f>IF(OR(Roster!$A36="",Roster!$E36="",AND(Roster!$C36="Planned",Roster!$D36="")),0,IF(J$5&gt;=IF(Roster!$D36="",1,Roster!$D36),Roster!$E36*(1+Roster!$F36)*(1+Assumptions!$C$6)/12+Assumptions!$C$7,0)+IF(AND(Roster!$C36="Planned",J$5=Roster!$D36),IF(Roster!$H36="",Assumptions!$C$8,Roster!$H36)+Assumptions!$C$9,0))</f>
        <v>0</v>
      </c>
      <c r="K36" s="9">
        <f>IF(OR(Roster!$A36="",Roster!$E36="",AND(Roster!$C36="Planned",Roster!$D36="")),0,IF(K$5&gt;=IF(Roster!$D36="",1,Roster!$D36),Roster!$E36*(1+Roster!$F36)*(1+Assumptions!$C$6)/12+Assumptions!$C$7,0)+IF(AND(Roster!$C36="Planned",K$5=Roster!$D36),IF(Roster!$H36="",Assumptions!$C$8,Roster!$H36)+Assumptions!$C$9,0))</f>
        <v>0</v>
      </c>
      <c r="L36" s="9">
        <f>IF(OR(Roster!$A36="",Roster!$E36="",AND(Roster!$C36="Planned",Roster!$D36="")),0,IF(L$5&gt;=IF(Roster!$D36="",1,Roster!$D36),Roster!$E36*(1+Roster!$F36)*(1+Assumptions!$C$6)/12+Assumptions!$C$7,0)+IF(AND(Roster!$C36="Planned",L$5=Roster!$D36),IF(Roster!$H36="",Assumptions!$C$8,Roster!$H36)+Assumptions!$C$9,0))</f>
        <v>0</v>
      </c>
      <c r="M36" s="9">
        <f>IF(OR(Roster!$A36="",Roster!$E36="",AND(Roster!$C36="Planned",Roster!$D36="")),0,IF(M$5&gt;=IF(Roster!$D36="",1,Roster!$D36),Roster!$E36*(1+Roster!$F36)*(1+Assumptions!$C$6)/12+Assumptions!$C$7,0)+IF(AND(Roster!$C36="Planned",M$5=Roster!$D36),IF(Roster!$H36="",Assumptions!$C$8,Roster!$H36)+Assumptions!$C$9,0))</f>
        <v>0</v>
      </c>
      <c r="N36" s="9">
        <f>IF(OR(Roster!$A36="",Roster!$E36="",AND(Roster!$C36="Planned",Roster!$D36="")),0,IF(N$5&gt;=IF(Roster!$D36="",1,Roster!$D36),Roster!$E36*(1+Roster!$F36)*(1+Assumptions!$C$6)/12+Assumptions!$C$7,0)+IF(AND(Roster!$C36="Planned",N$5=Roster!$D36),IF(Roster!$H36="",Assumptions!$C$8,Roster!$H36)+Assumptions!$C$9,0))</f>
        <v>0</v>
      </c>
      <c r="O36" s="14">
        <f t="shared" si="0"/>
        <v>0</v>
      </c>
    </row>
    <row r="37" spans="1:15" x14ac:dyDescent="0.2">
      <c r="A37" s="13" t="str">
        <f>IF(Roster!A37="","",Roster!A37)</f>
        <v/>
      </c>
      <c r="B37" s="13" t="str">
        <f>IF(Roster!B37="","",Roster!B37)</f>
        <v/>
      </c>
      <c r="C37" s="9">
        <f>IF(OR(Roster!$A37="",Roster!$E37="",AND(Roster!$C37="Planned",Roster!$D37="")),0,IF(C$5&gt;=IF(Roster!$D37="",1,Roster!$D37),Roster!$E37*(1+Roster!$F37)*(1+Assumptions!$C$6)/12+Assumptions!$C$7,0)+IF(AND(Roster!$C37="Planned",C$5=Roster!$D37),IF(Roster!$H37="",Assumptions!$C$8,Roster!$H37)+Assumptions!$C$9,0))</f>
        <v>0</v>
      </c>
      <c r="D37" s="9">
        <f>IF(OR(Roster!$A37="",Roster!$E37="",AND(Roster!$C37="Planned",Roster!$D37="")),0,IF(D$5&gt;=IF(Roster!$D37="",1,Roster!$D37),Roster!$E37*(1+Roster!$F37)*(1+Assumptions!$C$6)/12+Assumptions!$C$7,0)+IF(AND(Roster!$C37="Planned",D$5=Roster!$D37),IF(Roster!$H37="",Assumptions!$C$8,Roster!$H37)+Assumptions!$C$9,0))</f>
        <v>0</v>
      </c>
      <c r="E37" s="9">
        <f>IF(OR(Roster!$A37="",Roster!$E37="",AND(Roster!$C37="Planned",Roster!$D37="")),0,IF(E$5&gt;=IF(Roster!$D37="",1,Roster!$D37),Roster!$E37*(1+Roster!$F37)*(1+Assumptions!$C$6)/12+Assumptions!$C$7,0)+IF(AND(Roster!$C37="Planned",E$5=Roster!$D37),IF(Roster!$H37="",Assumptions!$C$8,Roster!$H37)+Assumptions!$C$9,0))</f>
        <v>0</v>
      </c>
      <c r="F37" s="9">
        <f>IF(OR(Roster!$A37="",Roster!$E37="",AND(Roster!$C37="Planned",Roster!$D37="")),0,IF(F$5&gt;=IF(Roster!$D37="",1,Roster!$D37),Roster!$E37*(1+Roster!$F37)*(1+Assumptions!$C$6)/12+Assumptions!$C$7,0)+IF(AND(Roster!$C37="Planned",F$5=Roster!$D37),IF(Roster!$H37="",Assumptions!$C$8,Roster!$H37)+Assumptions!$C$9,0))</f>
        <v>0</v>
      </c>
      <c r="G37" s="9">
        <f>IF(OR(Roster!$A37="",Roster!$E37="",AND(Roster!$C37="Planned",Roster!$D37="")),0,IF(G$5&gt;=IF(Roster!$D37="",1,Roster!$D37),Roster!$E37*(1+Roster!$F37)*(1+Assumptions!$C$6)/12+Assumptions!$C$7,0)+IF(AND(Roster!$C37="Planned",G$5=Roster!$D37),IF(Roster!$H37="",Assumptions!$C$8,Roster!$H37)+Assumptions!$C$9,0))</f>
        <v>0</v>
      </c>
      <c r="H37" s="9">
        <f>IF(OR(Roster!$A37="",Roster!$E37="",AND(Roster!$C37="Planned",Roster!$D37="")),0,IF(H$5&gt;=IF(Roster!$D37="",1,Roster!$D37),Roster!$E37*(1+Roster!$F37)*(1+Assumptions!$C$6)/12+Assumptions!$C$7,0)+IF(AND(Roster!$C37="Planned",H$5=Roster!$D37),IF(Roster!$H37="",Assumptions!$C$8,Roster!$H37)+Assumptions!$C$9,0))</f>
        <v>0</v>
      </c>
      <c r="I37" s="9">
        <f>IF(OR(Roster!$A37="",Roster!$E37="",AND(Roster!$C37="Planned",Roster!$D37="")),0,IF(I$5&gt;=IF(Roster!$D37="",1,Roster!$D37),Roster!$E37*(1+Roster!$F37)*(1+Assumptions!$C$6)/12+Assumptions!$C$7,0)+IF(AND(Roster!$C37="Planned",I$5=Roster!$D37),IF(Roster!$H37="",Assumptions!$C$8,Roster!$H37)+Assumptions!$C$9,0))</f>
        <v>0</v>
      </c>
      <c r="J37" s="9">
        <f>IF(OR(Roster!$A37="",Roster!$E37="",AND(Roster!$C37="Planned",Roster!$D37="")),0,IF(J$5&gt;=IF(Roster!$D37="",1,Roster!$D37),Roster!$E37*(1+Roster!$F37)*(1+Assumptions!$C$6)/12+Assumptions!$C$7,0)+IF(AND(Roster!$C37="Planned",J$5=Roster!$D37),IF(Roster!$H37="",Assumptions!$C$8,Roster!$H37)+Assumptions!$C$9,0))</f>
        <v>0</v>
      </c>
      <c r="K37" s="9">
        <f>IF(OR(Roster!$A37="",Roster!$E37="",AND(Roster!$C37="Planned",Roster!$D37="")),0,IF(K$5&gt;=IF(Roster!$D37="",1,Roster!$D37),Roster!$E37*(1+Roster!$F37)*(1+Assumptions!$C$6)/12+Assumptions!$C$7,0)+IF(AND(Roster!$C37="Planned",K$5=Roster!$D37),IF(Roster!$H37="",Assumptions!$C$8,Roster!$H37)+Assumptions!$C$9,0))</f>
        <v>0</v>
      </c>
      <c r="L37" s="9">
        <f>IF(OR(Roster!$A37="",Roster!$E37="",AND(Roster!$C37="Planned",Roster!$D37="")),0,IF(L$5&gt;=IF(Roster!$D37="",1,Roster!$D37),Roster!$E37*(1+Roster!$F37)*(1+Assumptions!$C$6)/12+Assumptions!$C$7,0)+IF(AND(Roster!$C37="Planned",L$5=Roster!$D37),IF(Roster!$H37="",Assumptions!$C$8,Roster!$H37)+Assumptions!$C$9,0))</f>
        <v>0</v>
      </c>
      <c r="M37" s="9">
        <f>IF(OR(Roster!$A37="",Roster!$E37="",AND(Roster!$C37="Planned",Roster!$D37="")),0,IF(M$5&gt;=IF(Roster!$D37="",1,Roster!$D37),Roster!$E37*(1+Roster!$F37)*(1+Assumptions!$C$6)/12+Assumptions!$C$7,0)+IF(AND(Roster!$C37="Planned",M$5=Roster!$D37),IF(Roster!$H37="",Assumptions!$C$8,Roster!$H37)+Assumptions!$C$9,0))</f>
        <v>0</v>
      </c>
      <c r="N37" s="9">
        <f>IF(OR(Roster!$A37="",Roster!$E37="",AND(Roster!$C37="Planned",Roster!$D37="")),0,IF(N$5&gt;=IF(Roster!$D37="",1,Roster!$D37),Roster!$E37*(1+Roster!$F37)*(1+Assumptions!$C$6)/12+Assumptions!$C$7,0)+IF(AND(Roster!$C37="Planned",N$5=Roster!$D37),IF(Roster!$H37="",Assumptions!$C$8,Roster!$H37)+Assumptions!$C$9,0))</f>
        <v>0</v>
      </c>
      <c r="O37" s="14">
        <f t="shared" si="0"/>
        <v>0</v>
      </c>
    </row>
    <row r="38" spans="1:15" x14ac:dyDescent="0.2">
      <c r="A38" s="13" t="str">
        <f>IF(Roster!A38="","",Roster!A38)</f>
        <v/>
      </c>
      <c r="B38" s="13" t="str">
        <f>IF(Roster!B38="","",Roster!B38)</f>
        <v/>
      </c>
      <c r="C38" s="9">
        <f>IF(OR(Roster!$A38="",Roster!$E38="",AND(Roster!$C38="Planned",Roster!$D38="")),0,IF(C$5&gt;=IF(Roster!$D38="",1,Roster!$D38),Roster!$E38*(1+Roster!$F38)*(1+Assumptions!$C$6)/12+Assumptions!$C$7,0)+IF(AND(Roster!$C38="Planned",C$5=Roster!$D38),IF(Roster!$H38="",Assumptions!$C$8,Roster!$H38)+Assumptions!$C$9,0))</f>
        <v>0</v>
      </c>
      <c r="D38" s="9">
        <f>IF(OR(Roster!$A38="",Roster!$E38="",AND(Roster!$C38="Planned",Roster!$D38="")),0,IF(D$5&gt;=IF(Roster!$D38="",1,Roster!$D38),Roster!$E38*(1+Roster!$F38)*(1+Assumptions!$C$6)/12+Assumptions!$C$7,0)+IF(AND(Roster!$C38="Planned",D$5=Roster!$D38),IF(Roster!$H38="",Assumptions!$C$8,Roster!$H38)+Assumptions!$C$9,0))</f>
        <v>0</v>
      </c>
      <c r="E38" s="9">
        <f>IF(OR(Roster!$A38="",Roster!$E38="",AND(Roster!$C38="Planned",Roster!$D38="")),0,IF(E$5&gt;=IF(Roster!$D38="",1,Roster!$D38),Roster!$E38*(1+Roster!$F38)*(1+Assumptions!$C$6)/12+Assumptions!$C$7,0)+IF(AND(Roster!$C38="Planned",E$5=Roster!$D38),IF(Roster!$H38="",Assumptions!$C$8,Roster!$H38)+Assumptions!$C$9,0))</f>
        <v>0</v>
      </c>
      <c r="F38" s="9">
        <f>IF(OR(Roster!$A38="",Roster!$E38="",AND(Roster!$C38="Planned",Roster!$D38="")),0,IF(F$5&gt;=IF(Roster!$D38="",1,Roster!$D38),Roster!$E38*(1+Roster!$F38)*(1+Assumptions!$C$6)/12+Assumptions!$C$7,0)+IF(AND(Roster!$C38="Planned",F$5=Roster!$D38),IF(Roster!$H38="",Assumptions!$C$8,Roster!$H38)+Assumptions!$C$9,0))</f>
        <v>0</v>
      </c>
      <c r="G38" s="9">
        <f>IF(OR(Roster!$A38="",Roster!$E38="",AND(Roster!$C38="Planned",Roster!$D38="")),0,IF(G$5&gt;=IF(Roster!$D38="",1,Roster!$D38),Roster!$E38*(1+Roster!$F38)*(1+Assumptions!$C$6)/12+Assumptions!$C$7,0)+IF(AND(Roster!$C38="Planned",G$5=Roster!$D38),IF(Roster!$H38="",Assumptions!$C$8,Roster!$H38)+Assumptions!$C$9,0))</f>
        <v>0</v>
      </c>
      <c r="H38" s="9">
        <f>IF(OR(Roster!$A38="",Roster!$E38="",AND(Roster!$C38="Planned",Roster!$D38="")),0,IF(H$5&gt;=IF(Roster!$D38="",1,Roster!$D38),Roster!$E38*(1+Roster!$F38)*(1+Assumptions!$C$6)/12+Assumptions!$C$7,0)+IF(AND(Roster!$C38="Planned",H$5=Roster!$D38),IF(Roster!$H38="",Assumptions!$C$8,Roster!$H38)+Assumptions!$C$9,0))</f>
        <v>0</v>
      </c>
      <c r="I38" s="9">
        <f>IF(OR(Roster!$A38="",Roster!$E38="",AND(Roster!$C38="Planned",Roster!$D38="")),0,IF(I$5&gt;=IF(Roster!$D38="",1,Roster!$D38),Roster!$E38*(1+Roster!$F38)*(1+Assumptions!$C$6)/12+Assumptions!$C$7,0)+IF(AND(Roster!$C38="Planned",I$5=Roster!$D38),IF(Roster!$H38="",Assumptions!$C$8,Roster!$H38)+Assumptions!$C$9,0))</f>
        <v>0</v>
      </c>
      <c r="J38" s="9">
        <f>IF(OR(Roster!$A38="",Roster!$E38="",AND(Roster!$C38="Planned",Roster!$D38="")),0,IF(J$5&gt;=IF(Roster!$D38="",1,Roster!$D38),Roster!$E38*(1+Roster!$F38)*(1+Assumptions!$C$6)/12+Assumptions!$C$7,0)+IF(AND(Roster!$C38="Planned",J$5=Roster!$D38),IF(Roster!$H38="",Assumptions!$C$8,Roster!$H38)+Assumptions!$C$9,0))</f>
        <v>0</v>
      </c>
      <c r="K38" s="9">
        <f>IF(OR(Roster!$A38="",Roster!$E38="",AND(Roster!$C38="Planned",Roster!$D38="")),0,IF(K$5&gt;=IF(Roster!$D38="",1,Roster!$D38),Roster!$E38*(1+Roster!$F38)*(1+Assumptions!$C$6)/12+Assumptions!$C$7,0)+IF(AND(Roster!$C38="Planned",K$5=Roster!$D38),IF(Roster!$H38="",Assumptions!$C$8,Roster!$H38)+Assumptions!$C$9,0))</f>
        <v>0</v>
      </c>
      <c r="L38" s="9">
        <f>IF(OR(Roster!$A38="",Roster!$E38="",AND(Roster!$C38="Planned",Roster!$D38="")),0,IF(L$5&gt;=IF(Roster!$D38="",1,Roster!$D38),Roster!$E38*(1+Roster!$F38)*(1+Assumptions!$C$6)/12+Assumptions!$C$7,0)+IF(AND(Roster!$C38="Planned",L$5=Roster!$D38),IF(Roster!$H38="",Assumptions!$C$8,Roster!$H38)+Assumptions!$C$9,0))</f>
        <v>0</v>
      </c>
      <c r="M38" s="9">
        <f>IF(OR(Roster!$A38="",Roster!$E38="",AND(Roster!$C38="Planned",Roster!$D38="")),0,IF(M$5&gt;=IF(Roster!$D38="",1,Roster!$D38),Roster!$E38*(1+Roster!$F38)*(1+Assumptions!$C$6)/12+Assumptions!$C$7,0)+IF(AND(Roster!$C38="Planned",M$5=Roster!$D38),IF(Roster!$H38="",Assumptions!$C$8,Roster!$H38)+Assumptions!$C$9,0))</f>
        <v>0</v>
      </c>
      <c r="N38" s="9">
        <f>IF(OR(Roster!$A38="",Roster!$E38="",AND(Roster!$C38="Planned",Roster!$D38="")),0,IF(N$5&gt;=IF(Roster!$D38="",1,Roster!$D38),Roster!$E38*(1+Roster!$F38)*(1+Assumptions!$C$6)/12+Assumptions!$C$7,0)+IF(AND(Roster!$C38="Planned",N$5=Roster!$D38),IF(Roster!$H38="",Assumptions!$C$8,Roster!$H38)+Assumptions!$C$9,0))</f>
        <v>0</v>
      </c>
      <c r="O38" s="14">
        <f t="shared" si="0"/>
        <v>0</v>
      </c>
    </row>
    <row r="39" spans="1:15" x14ac:dyDescent="0.2">
      <c r="A39" s="13" t="str">
        <f>IF(Roster!A39="","",Roster!A39)</f>
        <v/>
      </c>
      <c r="B39" s="13" t="str">
        <f>IF(Roster!B39="","",Roster!B39)</f>
        <v/>
      </c>
      <c r="C39" s="9">
        <f>IF(OR(Roster!$A39="",Roster!$E39="",AND(Roster!$C39="Planned",Roster!$D39="")),0,IF(C$5&gt;=IF(Roster!$D39="",1,Roster!$D39),Roster!$E39*(1+Roster!$F39)*(1+Assumptions!$C$6)/12+Assumptions!$C$7,0)+IF(AND(Roster!$C39="Planned",C$5=Roster!$D39),IF(Roster!$H39="",Assumptions!$C$8,Roster!$H39)+Assumptions!$C$9,0))</f>
        <v>0</v>
      </c>
      <c r="D39" s="9">
        <f>IF(OR(Roster!$A39="",Roster!$E39="",AND(Roster!$C39="Planned",Roster!$D39="")),0,IF(D$5&gt;=IF(Roster!$D39="",1,Roster!$D39),Roster!$E39*(1+Roster!$F39)*(1+Assumptions!$C$6)/12+Assumptions!$C$7,0)+IF(AND(Roster!$C39="Planned",D$5=Roster!$D39),IF(Roster!$H39="",Assumptions!$C$8,Roster!$H39)+Assumptions!$C$9,0))</f>
        <v>0</v>
      </c>
      <c r="E39" s="9">
        <f>IF(OR(Roster!$A39="",Roster!$E39="",AND(Roster!$C39="Planned",Roster!$D39="")),0,IF(E$5&gt;=IF(Roster!$D39="",1,Roster!$D39),Roster!$E39*(1+Roster!$F39)*(1+Assumptions!$C$6)/12+Assumptions!$C$7,0)+IF(AND(Roster!$C39="Planned",E$5=Roster!$D39),IF(Roster!$H39="",Assumptions!$C$8,Roster!$H39)+Assumptions!$C$9,0))</f>
        <v>0</v>
      </c>
      <c r="F39" s="9">
        <f>IF(OR(Roster!$A39="",Roster!$E39="",AND(Roster!$C39="Planned",Roster!$D39="")),0,IF(F$5&gt;=IF(Roster!$D39="",1,Roster!$D39),Roster!$E39*(1+Roster!$F39)*(1+Assumptions!$C$6)/12+Assumptions!$C$7,0)+IF(AND(Roster!$C39="Planned",F$5=Roster!$D39),IF(Roster!$H39="",Assumptions!$C$8,Roster!$H39)+Assumptions!$C$9,0))</f>
        <v>0</v>
      </c>
      <c r="G39" s="9">
        <f>IF(OR(Roster!$A39="",Roster!$E39="",AND(Roster!$C39="Planned",Roster!$D39="")),0,IF(G$5&gt;=IF(Roster!$D39="",1,Roster!$D39),Roster!$E39*(1+Roster!$F39)*(1+Assumptions!$C$6)/12+Assumptions!$C$7,0)+IF(AND(Roster!$C39="Planned",G$5=Roster!$D39),IF(Roster!$H39="",Assumptions!$C$8,Roster!$H39)+Assumptions!$C$9,0))</f>
        <v>0</v>
      </c>
      <c r="H39" s="9">
        <f>IF(OR(Roster!$A39="",Roster!$E39="",AND(Roster!$C39="Planned",Roster!$D39="")),0,IF(H$5&gt;=IF(Roster!$D39="",1,Roster!$D39),Roster!$E39*(1+Roster!$F39)*(1+Assumptions!$C$6)/12+Assumptions!$C$7,0)+IF(AND(Roster!$C39="Planned",H$5=Roster!$D39),IF(Roster!$H39="",Assumptions!$C$8,Roster!$H39)+Assumptions!$C$9,0))</f>
        <v>0</v>
      </c>
      <c r="I39" s="9">
        <f>IF(OR(Roster!$A39="",Roster!$E39="",AND(Roster!$C39="Planned",Roster!$D39="")),0,IF(I$5&gt;=IF(Roster!$D39="",1,Roster!$D39),Roster!$E39*(1+Roster!$F39)*(1+Assumptions!$C$6)/12+Assumptions!$C$7,0)+IF(AND(Roster!$C39="Planned",I$5=Roster!$D39),IF(Roster!$H39="",Assumptions!$C$8,Roster!$H39)+Assumptions!$C$9,0))</f>
        <v>0</v>
      </c>
      <c r="J39" s="9">
        <f>IF(OR(Roster!$A39="",Roster!$E39="",AND(Roster!$C39="Planned",Roster!$D39="")),0,IF(J$5&gt;=IF(Roster!$D39="",1,Roster!$D39),Roster!$E39*(1+Roster!$F39)*(1+Assumptions!$C$6)/12+Assumptions!$C$7,0)+IF(AND(Roster!$C39="Planned",J$5=Roster!$D39),IF(Roster!$H39="",Assumptions!$C$8,Roster!$H39)+Assumptions!$C$9,0))</f>
        <v>0</v>
      </c>
      <c r="K39" s="9">
        <f>IF(OR(Roster!$A39="",Roster!$E39="",AND(Roster!$C39="Planned",Roster!$D39="")),0,IF(K$5&gt;=IF(Roster!$D39="",1,Roster!$D39),Roster!$E39*(1+Roster!$F39)*(1+Assumptions!$C$6)/12+Assumptions!$C$7,0)+IF(AND(Roster!$C39="Planned",K$5=Roster!$D39),IF(Roster!$H39="",Assumptions!$C$8,Roster!$H39)+Assumptions!$C$9,0))</f>
        <v>0</v>
      </c>
      <c r="L39" s="9">
        <f>IF(OR(Roster!$A39="",Roster!$E39="",AND(Roster!$C39="Planned",Roster!$D39="")),0,IF(L$5&gt;=IF(Roster!$D39="",1,Roster!$D39),Roster!$E39*(1+Roster!$F39)*(1+Assumptions!$C$6)/12+Assumptions!$C$7,0)+IF(AND(Roster!$C39="Planned",L$5=Roster!$D39),IF(Roster!$H39="",Assumptions!$C$8,Roster!$H39)+Assumptions!$C$9,0))</f>
        <v>0</v>
      </c>
      <c r="M39" s="9">
        <f>IF(OR(Roster!$A39="",Roster!$E39="",AND(Roster!$C39="Planned",Roster!$D39="")),0,IF(M$5&gt;=IF(Roster!$D39="",1,Roster!$D39),Roster!$E39*(1+Roster!$F39)*(1+Assumptions!$C$6)/12+Assumptions!$C$7,0)+IF(AND(Roster!$C39="Planned",M$5=Roster!$D39),IF(Roster!$H39="",Assumptions!$C$8,Roster!$H39)+Assumptions!$C$9,0))</f>
        <v>0</v>
      </c>
      <c r="N39" s="9">
        <f>IF(OR(Roster!$A39="",Roster!$E39="",AND(Roster!$C39="Planned",Roster!$D39="")),0,IF(N$5&gt;=IF(Roster!$D39="",1,Roster!$D39),Roster!$E39*(1+Roster!$F39)*(1+Assumptions!$C$6)/12+Assumptions!$C$7,0)+IF(AND(Roster!$C39="Planned",N$5=Roster!$D39),IF(Roster!$H39="",Assumptions!$C$8,Roster!$H39)+Assumptions!$C$9,0))</f>
        <v>0</v>
      </c>
      <c r="O39" s="14">
        <f t="shared" si="0"/>
        <v>0</v>
      </c>
    </row>
    <row r="40" spans="1:15" x14ac:dyDescent="0.2">
      <c r="A40" s="13" t="str">
        <f>IF(Roster!A40="","",Roster!A40)</f>
        <v/>
      </c>
      <c r="B40" s="13" t="str">
        <f>IF(Roster!B40="","",Roster!B40)</f>
        <v/>
      </c>
      <c r="C40" s="9">
        <f>IF(OR(Roster!$A40="",Roster!$E40="",AND(Roster!$C40="Planned",Roster!$D40="")),0,IF(C$5&gt;=IF(Roster!$D40="",1,Roster!$D40),Roster!$E40*(1+Roster!$F40)*(1+Assumptions!$C$6)/12+Assumptions!$C$7,0)+IF(AND(Roster!$C40="Planned",C$5=Roster!$D40),IF(Roster!$H40="",Assumptions!$C$8,Roster!$H40)+Assumptions!$C$9,0))</f>
        <v>0</v>
      </c>
      <c r="D40" s="9">
        <f>IF(OR(Roster!$A40="",Roster!$E40="",AND(Roster!$C40="Planned",Roster!$D40="")),0,IF(D$5&gt;=IF(Roster!$D40="",1,Roster!$D40),Roster!$E40*(1+Roster!$F40)*(1+Assumptions!$C$6)/12+Assumptions!$C$7,0)+IF(AND(Roster!$C40="Planned",D$5=Roster!$D40),IF(Roster!$H40="",Assumptions!$C$8,Roster!$H40)+Assumptions!$C$9,0))</f>
        <v>0</v>
      </c>
      <c r="E40" s="9">
        <f>IF(OR(Roster!$A40="",Roster!$E40="",AND(Roster!$C40="Planned",Roster!$D40="")),0,IF(E$5&gt;=IF(Roster!$D40="",1,Roster!$D40),Roster!$E40*(1+Roster!$F40)*(1+Assumptions!$C$6)/12+Assumptions!$C$7,0)+IF(AND(Roster!$C40="Planned",E$5=Roster!$D40),IF(Roster!$H40="",Assumptions!$C$8,Roster!$H40)+Assumptions!$C$9,0))</f>
        <v>0</v>
      </c>
      <c r="F40" s="9">
        <f>IF(OR(Roster!$A40="",Roster!$E40="",AND(Roster!$C40="Planned",Roster!$D40="")),0,IF(F$5&gt;=IF(Roster!$D40="",1,Roster!$D40),Roster!$E40*(1+Roster!$F40)*(1+Assumptions!$C$6)/12+Assumptions!$C$7,0)+IF(AND(Roster!$C40="Planned",F$5=Roster!$D40),IF(Roster!$H40="",Assumptions!$C$8,Roster!$H40)+Assumptions!$C$9,0))</f>
        <v>0</v>
      </c>
      <c r="G40" s="9">
        <f>IF(OR(Roster!$A40="",Roster!$E40="",AND(Roster!$C40="Planned",Roster!$D40="")),0,IF(G$5&gt;=IF(Roster!$D40="",1,Roster!$D40),Roster!$E40*(1+Roster!$F40)*(1+Assumptions!$C$6)/12+Assumptions!$C$7,0)+IF(AND(Roster!$C40="Planned",G$5=Roster!$D40),IF(Roster!$H40="",Assumptions!$C$8,Roster!$H40)+Assumptions!$C$9,0))</f>
        <v>0</v>
      </c>
      <c r="H40" s="9">
        <f>IF(OR(Roster!$A40="",Roster!$E40="",AND(Roster!$C40="Planned",Roster!$D40="")),0,IF(H$5&gt;=IF(Roster!$D40="",1,Roster!$D40),Roster!$E40*(1+Roster!$F40)*(1+Assumptions!$C$6)/12+Assumptions!$C$7,0)+IF(AND(Roster!$C40="Planned",H$5=Roster!$D40),IF(Roster!$H40="",Assumptions!$C$8,Roster!$H40)+Assumptions!$C$9,0))</f>
        <v>0</v>
      </c>
      <c r="I40" s="9">
        <f>IF(OR(Roster!$A40="",Roster!$E40="",AND(Roster!$C40="Planned",Roster!$D40="")),0,IF(I$5&gt;=IF(Roster!$D40="",1,Roster!$D40),Roster!$E40*(1+Roster!$F40)*(1+Assumptions!$C$6)/12+Assumptions!$C$7,0)+IF(AND(Roster!$C40="Planned",I$5=Roster!$D40),IF(Roster!$H40="",Assumptions!$C$8,Roster!$H40)+Assumptions!$C$9,0))</f>
        <v>0</v>
      </c>
      <c r="J40" s="9">
        <f>IF(OR(Roster!$A40="",Roster!$E40="",AND(Roster!$C40="Planned",Roster!$D40="")),0,IF(J$5&gt;=IF(Roster!$D40="",1,Roster!$D40),Roster!$E40*(1+Roster!$F40)*(1+Assumptions!$C$6)/12+Assumptions!$C$7,0)+IF(AND(Roster!$C40="Planned",J$5=Roster!$D40),IF(Roster!$H40="",Assumptions!$C$8,Roster!$H40)+Assumptions!$C$9,0))</f>
        <v>0</v>
      </c>
      <c r="K40" s="9">
        <f>IF(OR(Roster!$A40="",Roster!$E40="",AND(Roster!$C40="Planned",Roster!$D40="")),0,IF(K$5&gt;=IF(Roster!$D40="",1,Roster!$D40),Roster!$E40*(1+Roster!$F40)*(1+Assumptions!$C$6)/12+Assumptions!$C$7,0)+IF(AND(Roster!$C40="Planned",K$5=Roster!$D40),IF(Roster!$H40="",Assumptions!$C$8,Roster!$H40)+Assumptions!$C$9,0))</f>
        <v>0</v>
      </c>
      <c r="L40" s="9">
        <f>IF(OR(Roster!$A40="",Roster!$E40="",AND(Roster!$C40="Planned",Roster!$D40="")),0,IF(L$5&gt;=IF(Roster!$D40="",1,Roster!$D40),Roster!$E40*(1+Roster!$F40)*(1+Assumptions!$C$6)/12+Assumptions!$C$7,0)+IF(AND(Roster!$C40="Planned",L$5=Roster!$D40),IF(Roster!$H40="",Assumptions!$C$8,Roster!$H40)+Assumptions!$C$9,0))</f>
        <v>0</v>
      </c>
      <c r="M40" s="9">
        <f>IF(OR(Roster!$A40="",Roster!$E40="",AND(Roster!$C40="Planned",Roster!$D40="")),0,IF(M$5&gt;=IF(Roster!$D40="",1,Roster!$D40),Roster!$E40*(1+Roster!$F40)*(1+Assumptions!$C$6)/12+Assumptions!$C$7,0)+IF(AND(Roster!$C40="Planned",M$5=Roster!$D40),IF(Roster!$H40="",Assumptions!$C$8,Roster!$H40)+Assumptions!$C$9,0))</f>
        <v>0</v>
      </c>
      <c r="N40" s="9">
        <f>IF(OR(Roster!$A40="",Roster!$E40="",AND(Roster!$C40="Planned",Roster!$D40="")),0,IF(N$5&gt;=IF(Roster!$D40="",1,Roster!$D40),Roster!$E40*(1+Roster!$F40)*(1+Assumptions!$C$6)/12+Assumptions!$C$7,0)+IF(AND(Roster!$C40="Planned",N$5=Roster!$D40),IF(Roster!$H40="",Assumptions!$C$8,Roster!$H40)+Assumptions!$C$9,0))</f>
        <v>0</v>
      </c>
      <c r="O40" s="14">
        <f t="shared" si="0"/>
        <v>0</v>
      </c>
    </row>
    <row r="41" spans="1:15" x14ac:dyDescent="0.2">
      <c r="A41" s="13" t="str">
        <f>IF(Roster!A41="","",Roster!A41)</f>
        <v/>
      </c>
      <c r="B41" s="13" t="str">
        <f>IF(Roster!B41="","",Roster!B41)</f>
        <v/>
      </c>
      <c r="C41" s="9">
        <f>IF(OR(Roster!$A41="",Roster!$E41="",AND(Roster!$C41="Planned",Roster!$D41="")),0,IF(C$5&gt;=IF(Roster!$D41="",1,Roster!$D41),Roster!$E41*(1+Roster!$F41)*(1+Assumptions!$C$6)/12+Assumptions!$C$7,0)+IF(AND(Roster!$C41="Planned",C$5=Roster!$D41),IF(Roster!$H41="",Assumptions!$C$8,Roster!$H41)+Assumptions!$C$9,0))</f>
        <v>0</v>
      </c>
      <c r="D41" s="9">
        <f>IF(OR(Roster!$A41="",Roster!$E41="",AND(Roster!$C41="Planned",Roster!$D41="")),0,IF(D$5&gt;=IF(Roster!$D41="",1,Roster!$D41),Roster!$E41*(1+Roster!$F41)*(1+Assumptions!$C$6)/12+Assumptions!$C$7,0)+IF(AND(Roster!$C41="Planned",D$5=Roster!$D41),IF(Roster!$H41="",Assumptions!$C$8,Roster!$H41)+Assumptions!$C$9,0))</f>
        <v>0</v>
      </c>
      <c r="E41" s="9">
        <f>IF(OR(Roster!$A41="",Roster!$E41="",AND(Roster!$C41="Planned",Roster!$D41="")),0,IF(E$5&gt;=IF(Roster!$D41="",1,Roster!$D41),Roster!$E41*(1+Roster!$F41)*(1+Assumptions!$C$6)/12+Assumptions!$C$7,0)+IF(AND(Roster!$C41="Planned",E$5=Roster!$D41),IF(Roster!$H41="",Assumptions!$C$8,Roster!$H41)+Assumptions!$C$9,0))</f>
        <v>0</v>
      </c>
      <c r="F41" s="9">
        <f>IF(OR(Roster!$A41="",Roster!$E41="",AND(Roster!$C41="Planned",Roster!$D41="")),0,IF(F$5&gt;=IF(Roster!$D41="",1,Roster!$D41),Roster!$E41*(1+Roster!$F41)*(1+Assumptions!$C$6)/12+Assumptions!$C$7,0)+IF(AND(Roster!$C41="Planned",F$5=Roster!$D41),IF(Roster!$H41="",Assumptions!$C$8,Roster!$H41)+Assumptions!$C$9,0))</f>
        <v>0</v>
      </c>
      <c r="G41" s="9">
        <f>IF(OR(Roster!$A41="",Roster!$E41="",AND(Roster!$C41="Planned",Roster!$D41="")),0,IF(G$5&gt;=IF(Roster!$D41="",1,Roster!$D41),Roster!$E41*(1+Roster!$F41)*(1+Assumptions!$C$6)/12+Assumptions!$C$7,0)+IF(AND(Roster!$C41="Planned",G$5=Roster!$D41),IF(Roster!$H41="",Assumptions!$C$8,Roster!$H41)+Assumptions!$C$9,0))</f>
        <v>0</v>
      </c>
      <c r="H41" s="9">
        <f>IF(OR(Roster!$A41="",Roster!$E41="",AND(Roster!$C41="Planned",Roster!$D41="")),0,IF(H$5&gt;=IF(Roster!$D41="",1,Roster!$D41),Roster!$E41*(1+Roster!$F41)*(1+Assumptions!$C$6)/12+Assumptions!$C$7,0)+IF(AND(Roster!$C41="Planned",H$5=Roster!$D41),IF(Roster!$H41="",Assumptions!$C$8,Roster!$H41)+Assumptions!$C$9,0))</f>
        <v>0</v>
      </c>
      <c r="I41" s="9">
        <f>IF(OR(Roster!$A41="",Roster!$E41="",AND(Roster!$C41="Planned",Roster!$D41="")),0,IF(I$5&gt;=IF(Roster!$D41="",1,Roster!$D41),Roster!$E41*(1+Roster!$F41)*(1+Assumptions!$C$6)/12+Assumptions!$C$7,0)+IF(AND(Roster!$C41="Planned",I$5=Roster!$D41),IF(Roster!$H41="",Assumptions!$C$8,Roster!$H41)+Assumptions!$C$9,0))</f>
        <v>0</v>
      </c>
      <c r="J41" s="9">
        <f>IF(OR(Roster!$A41="",Roster!$E41="",AND(Roster!$C41="Planned",Roster!$D41="")),0,IF(J$5&gt;=IF(Roster!$D41="",1,Roster!$D41),Roster!$E41*(1+Roster!$F41)*(1+Assumptions!$C$6)/12+Assumptions!$C$7,0)+IF(AND(Roster!$C41="Planned",J$5=Roster!$D41),IF(Roster!$H41="",Assumptions!$C$8,Roster!$H41)+Assumptions!$C$9,0))</f>
        <v>0</v>
      </c>
      <c r="K41" s="9">
        <f>IF(OR(Roster!$A41="",Roster!$E41="",AND(Roster!$C41="Planned",Roster!$D41="")),0,IF(K$5&gt;=IF(Roster!$D41="",1,Roster!$D41),Roster!$E41*(1+Roster!$F41)*(1+Assumptions!$C$6)/12+Assumptions!$C$7,0)+IF(AND(Roster!$C41="Planned",K$5=Roster!$D41),IF(Roster!$H41="",Assumptions!$C$8,Roster!$H41)+Assumptions!$C$9,0))</f>
        <v>0</v>
      </c>
      <c r="L41" s="9">
        <f>IF(OR(Roster!$A41="",Roster!$E41="",AND(Roster!$C41="Planned",Roster!$D41="")),0,IF(L$5&gt;=IF(Roster!$D41="",1,Roster!$D41),Roster!$E41*(1+Roster!$F41)*(1+Assumptions!$C$6)/12+Assumptions!$C$7,0)+IF(AND(Roster!$C41="Planned",L$5=Roster!$D41),IF(Roster!$H41="",Assumptions!$C$8,Roster!$H41)+Assumptions!$C$9,0))</f>
        <v>0</v>
      </c>
      <c r="M41" s="9">
        <f>IF(OR(Roster!$A41="",Roster!$E41="",AND(Roster!$C41="Planned",Roster!$D41="")),0,IF(M$5&gt;=IF(Roster!$D41="",1,Roster!$D41),Roster!$E41*(1+Roster!$F41)*(1+Assumptions!$C$6)/12+Assumptions!$C$7,0)+IF(AND(Roster!$C41="Planned",M$5=Roster!$D41),IF(Roster!$H41="",Assumptions!$C$8,Roster!$H41)+Assumptions!$C$9,0))</f>
        <v>0</v>
      </c>
      <c r="N41" s="9">
        <f>IF(OR(Roster!$A41="",Roster!$E41="",AND(Roster!$C41="Planned",Roster!$D41="")),0,IF(N$5&gt;=IF(Roster!$D41="",1,Roster!$D41),Roster!$E41*(1+Roster!$F41)*(1+Assumptions!$C$6)/12+Assumptions!$C$7,0)+IF(AND(Roster!$C41="Planned",N$5=Roster!$D41),IF(Roster!$H41="",Assumptions!$C$8,Roster!$H41)+Assumptions!$C$9,0))</f>
        <v>0</v>
      </c>
      <c r="O41" s="14">
        <f t="shared" si="0"/>
        <v>0</v>
      </c>
    </row>
    <row r="42" spans="1:15" x14ac:dyDescent="0.2">
      <c r="A42" s="13" t="str">
        <f>IF(Roster!A42="","",Roster!A42)</f>
        <v/>
      </c>
      <c r="B42" s="13" t="str">
        <f>IF(Roster!B42="","",Roster!B42)</f>
        <v/>
      </c>
      <c r="C42" s="9">
        <f>IF(OR(Roster!$A42="",Roster!$E42="",AND(Roster!$C42="Planned",Roster!$D42="")),0,IF(C$5&gt;=IF(Roster!$D42="",1,Roster!$D42),Roster!$E42*(1+Roster!$F42)*(1+Assumptions!$C$6)/12+Assumptions!$C$7,0)+IF(AND(Roster!$C42="Planned",C$5=Roster!$D42),IF(Roster!$H42="",Assumptions!$C$8,Roster!$H42)+Assumptions!$C$9,0))</f>
        <v>0</v>
      </c>
      <c r="D42" s="9">
        <f>IF(OR(Roster!$A42="",Roster!$E42="",AND(Roster!$C42="Planned",Roster!$D42="")),0,IF(D$5&gt;=IF(Roster!$D42="",1,Roster!$D42),Roster!$E42*(1+Roster!$F42)*(1+Assumptions!$C$6)/12+Assumptions!$C$7,0)+IF(AND(Roster!$C42="Planned",D$5=Roster!$D42),IF(Roster!$H42="",Assumptions!$C$8,Roster!$H42)+Assumptions!$C$9,0))</f>
        <v>0</v>
      </c>
      <c r="E42" s="9">
        <f>IF(OR(Roster!$A42="",Roster!$E42="",AND(Roster!$C42="Planned",Roster!$D42="")),0,IF(E$5&gt;=IF(Roster!$D42="",1,Roster!$D42),Roster!$E42*(1+Roster!$F42)*(1+Assumptions!$C$6)/12+Assumptions!$C$7,0)+IF(AND(Roster!$C42="Planned",E$5=Roster!$D42),IF(Roster!$H42="",Assumptions!$C$8,Roster!$H42)+Assumptions!$C$9,0))</f>
        <v>0</v>
      </c>
      <c r="F42" s="9">
        <f>IF(OR(Roster!$A42="",Roster!$E42="",AND(Roster!$C42="Planned",Roster!$D42="")),0,IF(F$5&gt;=IF(Roster!$D42="",1,Roster!$D42),Roster!$E42*(1+Roster!$F42)*(1+Assumptions!$C$6)/12+Assumptions!$C$7,0)+IF(AND(Roster!$C42="Planned",F$5=Roster!$D42),IF(Roster!$H42="",Assumptions!$C$8,Roster!$H42)+Assumptions!$C$9,0))</f>
        <v>0</v>
      </c>
      <c r="G42" s="9">
        <f>IF(OR(Roster!$A42="",Roster!$E42="",AND(Roster!$C42="Planned",Roster!$D42="")),0,IF(G$5&gt;=IF(Roster!$D42="",1,Roster!$D42),Roster!$E42*(1+Roster!$F42)*(1+Assumptions!$C$6)/12+Assumptions!$C$7,0)+IF(AND(Roster!$C42="Planned",G$5=Roster!$D42),IF(Roster!$H42="",Assumptions!$C$8,Roster!$H42)+Assumptions!$C$9,0))</f>
        <v>0</v>
      </c>
      <c r="H42" s="9">
        <f>IF(OR(Roster!$A42="",Roster!$E42="",AND(Roster!$C42="Planned",Roster!$D42="")),0,IF(H$5&gt;=IF(Roster!$D42="",1,Roster!$D42),Roster!$E42*(1+Roster!$F42)*(1+Assumptions!$C$6)/12+Assumptions!$C$7,0)+IF(AND(Roster!$C42="Planned",H$5=Roster!$D42),IF(Roster!$H42="",Assumptions!$C$8,Roster!$H42)+Assumptions!$C$9,0))</f>
        <v>0</v>
      </c>
      <c r="I42" s="9">
        <f>IF(OR(Roster!$A42="",Roster!$E42="",AND(Roster!$C42="Planned",Roster!$D42="")),0,IF(I$5&gt;=IF(Roster!$D42="",1,Roster!$D42),Roster!$E42*(1+Roster!$F42)*(1+Assumptions!$C$6)/12+Assumptions!$C$7,0)+IF(AND(Roster!$C42="Planned",I$5=Roster!$D42),IF(Roster!$H42="",Assumptions!$C$8,Roster!$H42)+Assumptions!$C$9,0))</f>
        <v>0</v>
      </c>
      <c r="J42" s="9">
        <f>IF(OR(Roster!$A42="",Roster!$E42="",AND(Roster!$C42="Planned",Roster!$D42="")),0,IF(J$5&gt;=IF(Roster!$D42="",1,Roster!$D42),Roster!$E42*(1+Roster!$F42)*(1+Assumptions!$C$6)/12+Assumptions!$C$7,0)+IF(AND(Roster!$C42="Planned",J$5=Roster!$D42),IF(Roster!$H42="",Assumptions!$C$8,Roster!$H42)+Assumptions!$C$9,0))</f>
        <v>0</v>
      </c>
      <c r="K42" s="9">
        <f>IF(OR(Roster!$A42="",Roster!$E42="",AND(Roster!$C42="Planned",Roster!$D42="")),0,IF(K$5&gt;=IF(Roster!$D42="",1,Roster!$D42),Roster!$E42*(1+Roster!$F42)*(1+Assumptions!$C$6)/12+Assumptions!$C$7,0)+IF(AND(Roster!$C42="Planned",K$5=Roster!$D42),IF(Roster!$H42="",Assumptions!$C$8,Roster!$H42)+Assumptions!$C$9,0))</f>
        <v>0</v>
      </c>
      <c r="L42" s="9">
        <f>IF(OR(Roster!$A42="",Roster!$E42="",AND(Roster!$C42="Planned",Roster!$D42="")),0,IF(L$5&gt;=IF(Roster!$D42="",1,Roster!$D42),Roster!$E42*(1+Roster!$F42)*(1+Assumptions!$C$6)/12+Assumptions!$C$7,0)+IF(AND(Roster!$C42="Planned",L$5=Roster!$D42),IF(Roster!$H42="",Assumptions!$C$8,Roster!$H42)+Assumptions!$C$9,0))</f>
        <v>0</v>
      </c>
      <c r="M42" s="9">
        <f>IF(OR(Roster!$A42="",Roster!$E42="",AND(Roster!$C42="Planned",Roster!$D42="")),0,IF(M$5&gt;=IF(Roster!$D42="",1,Roster!$D42),Roster!$E42*(1+Roster!$F42)*(1+Assumptions!$C$6)/12+Assumptions!$C$7,0)+IF(AND(Roster!$C42="Planned",M$5=Roster!$D42),IF(Roster!$H42="",Assumptions!$C$8,Roster!$H42)+Assumptions!$C$9,0))</f>
        <v>0</v>
      </c>
      <c r="N42" s="9">
        <f>IF(OR(Roster!$A42="",Roster!$E42="",AND(Roster!$C42="Planned",Roster!$D42="")),0,IF(N$5&gt;=IF(Roster!$D42="",1,Roster!$D42),Roster!$E42*(1+Roster!$F42)*(1+Assumptions!$C$6)/12+Assumptions!$C$7,0)+IF(AND(Roster!$C42="Planned",N$5=Roster!$D42),IF(Roster!$H42="",Assumptions!$C$8,Roster!$H42)+Assumptions!$C$9,0))</f>
        <v>0</v>
      </c>
      <c r="O42" s="14">
        <f t="shared" si="0"/>
        <v>0</v>
      </c>
    </row>
    <row r="43" spans="1:15" x14ac:dyDescent="0.2">
      <c r="A43" s="13" t="str">
        <f>IF(Roster!A43="","",Roster!A43)</f>
        <v/>
      </c>
      <c r="B43" s="13" t="str">
        <f>IF(Roster!B43="","",Roster!B43)</f>
        <v/>
      </c>
      <c r="C43" s="9">
        <f>IF(OR(Roster!$A43="",Roster!$E43="",AND(Roster!$C43="Planned",Roster!$D43="")),0,IF(C$5&gt;=IF(Roster!$D43="",1,Roster!$D43),Roster!$E43*(1+Roster!$F43)*(1+Assumptions!$C$6)/12+Assumptions!$C$7,0)+IF(AND(Roster!$C43="Planned",C$5=Roster!$D43),IF(Roster!$H43="",Assumptions!$C$8,Roster!$H43)+Assumptions!$C$9,0))</f>
        <v>0</v>
      </c>
      <c r="D43" s="9">
        <f>IF(OR(Roster!$A43="",Roster!$E43="",AND(Roster!$C43="Planned",Roster!$D43="")),0,IF(D$5&gt;=IF(Roster!$D43="",1,Roster!$D43),Roster!$E43*(1+Roster!$F43)*(1+Assumptions!$C$6)/12+Assumptions!$C$7,0)+IF(AND(Roster!$C43="Planned",D$5=Roster!$D43),IF(Roster!$H43="",Assumptions!$C$8,Roster!$H43)+Assumptions!$C$9,0))</f>
        <v>0</v>
      </c>
      <c r="E43" s="9">
        <f>IF(OR(Roster!$A43="",Roster!$E43="",AND(Roster!$C43="Planned",Roster!$D43="")),0,IF(E$5&gt;=IF(Roster!$D43="",1,Roster!$D43),Roster!$E43*(1+Roster!$F43)*(1+Assumptions!$C$6)/12+Assumptions!$C$7,0)+IF(AND(Roster!$C43="Planned",E$5=Roster!$D43),IF(Roster!$H43="",Assumptions!$C$8,Roster!$H43)+Assumptions!$C$9,0))</f>
        <v>0</v>
      </c>
      <c r="F43" s="9">
        <f>IF(OR(Roster!$A43="",Roster!$E43="",AND(Roster!$C43="Planned",Roster!$D43="")),0,IF(F$5&gt;=IF(Roster!$D43="",1,Roster!$D43),Roster!$E43*(1+Roster!$F43)*(1+Assumptions!$C$6)/12+Assumptions!$C$7,0)+IF(AND(Roster!$C43="Planned",F$5=Roster!$D43),IF(Roster!$H43="",Assumptions!$C$8,Roster!$H43)+Assumptions!$C$9,0))</f>
        <v>0</v>
      </c>
      <c r="G43" s="9">
        <f>IF(OR(Roster!$A43="",Roster!$E43="",AND(Roster!$C43="Planned",Roster!$D43="")),0,IF(G$5&gt;=IF(Roster!$D43="",1,Roster!$D43),Roster!$E43*(1+Roster!$F43)*(1+Assumptions!$C$6)/12+Assumptions!$C$7,0)+IF(AND(Roster!$C43="Planned",G$5=Roster!$D43),IF(Roster!$H43="",Assumptions!$C$8,Roster!$H43)+Assumptions!$C$9,0))</f>
        <v>0</v>
      </c>
      <c r="H43" s="9">
        <f>IF(OR(Roster!$A43="",Roster!$E43="",AND(Roster!$C43="Planned",Roster!$D43="")),0,IF(H$5&gt;=IF(Roster!$D43="",1,Roster!$D43),Roster!$E43*(1+Roster!$F43)*(1+Assumptions!$C$6)/12+Assumptions!$C$7,0)+IF(AND(Roster!$C43="Planned",H$5=Roster!$D43),IF(Roster!$H43="",Assumptions!$C$8,Roster!$H43)+Assumptions!$C$9,0))</f>
        <v>0</v>
      </c>
      <c r="I43" s="9">
        <f>IF(OR(Roster!$A43="",Roster!$E43="",AND(Roster!$C43="Planned",Roster!$D43="")),0,IF(I$5&gt;=IF(Roster!$D43="",1,Roster!$D43),Roster!$E43*(1+Roster!$F43)*(1+Assumptions!$C$6)/12+Assumptions!$C$7,0)+IF(AND(Roster!$C43="Planned",I$5=Roster!$D43),IF(Roster!$H43="",Assumptions!$C$8,Roster!$H43)+Assumptions!$C$9,0))</f>
        <v>0</v>
      </c>
      <c r="J43" s="9">
        <f>IF(OR(Roster!$A43="",Roster!$E43="",AND(Roster!$C43="Planned",Roster!$D43="")),0,IF(J$5&gt;=IF(Roster!$D43="",1,Roster!$D43),Roster!$E43*(1+Roster!$F43)*(1+Assumptions!$C$6)/12+Assumptions!$C$7,0)+IF(AND(Roster!$C43="Planned",J$5=Roster!$D43),IF(Roster!$H43="",Assumptions!$C$8,Roster!$H43)+Assumptions!$C$9,0))</f>
        <v>0</v>
      </c>
      <c r="K43" s="9">
        <f>IF(OR(Roster!$A43="",Roster!$E43="",AND(Roster!$C43="Planned",Roster!$D43="")),0,IF(K$5&gt;=IF(Roster!$D43="",1,Roster!$D43),Roster!$E43*(1+Roster!$F43)*(1+Assumptions!$C$6)/12+Assumptions!$C$7,0)+IF(AND(Roster!$C43="Planned",K$5=Roster!$D43),IF(Roster!$H43="",Assumptions!$C$8,Roster!$H43)+Assumptions!$C$9,0))</f>
        <v>0</v>
      </c>
      <c r="L43" s="9">
        <f>IF(OR(Roster!$A43="",Roster!$E43="",AND(Roster!$C43="Planned",Roster!$D43="")),0,IF(L$5&gt;=IF(Roster!$D43="",1,Roster!$D43),Roster!$E43*(1+Roster!$F43)*(1+Assumptions!$C$6)/12+Assumptions!$C$7,0)+IF(AND(Roster!$C43="Planned",L$5=Roster!$D43),IF(Roster!$H43="",Assumptions!$C$8,Roster!$H43)+Assumptions!$C$9,0))</f>
        <v>0</v>
      </c>
      <c r="M43" s="9">
        <f>IF(OR(Roster!$A43="",Roster!$E43="",AND(Roster!$C43="Planned",Roster!$D43="")),0,IF(M$5&gt;=IF(Roster!$D43="",1,Roster!$D43),Roster!$E43*(1+Roster!$F43)*(1+Assumptions!$C$6)/12+Assumptions!$C$7,0)+IF(AND(Roster!$C43="Planned",M$5=Roster!$D43),IF(Roster!$H43="",Assumptions!$C$8,Roster!$H43)+Assumptions!$C$9,0))</f>
        <v>0</v>
      </c>
      <c r="N43" s="9">
        <f>IF(OR(Roster!$A43="",Roster!$E43="",AND(Roster!$C43="Planned",Roster!$D43="")),0,IF(N$5&gt;=IF(Roster!$D43="",1,Roster!$D43),Roster!$E43*(1+Roster!$F43)*(1+Assumptions!$C$6)/12+Assumptions!$C$7,0)+IF(AND(Roster!$C43="Planned",N$5=Roster!$D43),IF(Roster!$H43="",Assumptions!$C$8,Roster!$H43)+Assumptions!$C$9,0))</f>
        <v>0</v>
      </c>
      <c r="O43" s="14">
        <f t="shared" si="0"/>
        <v>0</v>
      </c>
    </row>
    <row r="44" spans="1:15" x14ac:dyDescent="0.2">
      <c r="A44" s="13" t="str">
        <f>IF(Roster!A44="","",Roster!A44)</f>
        <v/>
      </c>
      <c r="B44" s="13" t="str">
        <f>IF(Roster!B44="","",Roster!B44)</f>
        <v/>
      </c>
      <c r="C44" s="9">
        <f>IF(OR(Roster!$A44="",Roster!$E44="",AND(Roster!$C44="Planned",Roster!$D44="")),0,IF(C$5&gt;=IF(Roster!$D44="",1,Roster!$D44),Roster!$E44*(1+Roster!$F44)*(1+Assumptions!$C$6)/12+Assumptions!$C$7,0)+IF(AND(Roster!$C44="Planned",C$5=Roster!$D44),IF(Roster!$H44="",Assumptions!$C$8,Roster!$H44)+Assumptions!$C$9,0))</f>
        <v>0</v>
      </c>
      <c r="D44" s="9">
        <f>IF(OR(Roster!$A44="",Roster!$E44="",AND(Roster!$C44="Planned",Roster!$D44="")),0,IF(D$5&gt;=IF(Roster!$D44="",1,Roster!$D44),Roster!$E44*(1+Roster!$F44)*(1+Assumptions!$C$6)/12+Assumptions!$C$7,0)+IF(AND(Roster!$C44="Planned",D$5=Roster!$D44),IF(Roster!$H44="",Assumptions!$C$8,Roster!$H44)+Assumptions!$C$9,0))</f>
        <v>0</v>
      </c>
      <c r="E44" s="9">
        <f>IF(OR(Roster!$A44="",Roster!$E44="",AND(Roster!$C44="Planned",Roster!$D44="")),0,IF(E$5&gt;=IF(Roster!$D44="",1,Roster!$D44),Roster!$E44*(1+Roster!$F44)*(1+Assumptions!$C$6)/12+Assumptions!$C$7,0)+IF(AND(Roster!$C44="Planned",E$5=Roster!$D44),IF(Roster!$H44="",Assumptions!$C$8,Roster!$H44)+Assumptions!$C$9,0))</f>
        <v>0</v>
      </c>
      <c r="F44" s="9">
        <f>IF(OR(Roster!$A44="",Roster!$E44="",AND(Roster!$C44="Planned",Roster!$D44="")),0,IF(F$5&gt;=IF(Roster!$D44="",1,Roster!$D44),Roster!$E44*(1+Roster!$F44)*(1+Assumptions!$C$6)/12+Assumptions!$C$7,0)+IF(AND(Roster!$C44="Planned",F$5=Roster!$D44),IF(Roster!$H44="",Assumptions!$C$8,Roster!$H44)+Assumptions!$C$9,0))</f>
        <v>0</v>
      </c>
      <c r="G44" s="9">
        <f>IF(OR(Roster!$A44="",Roster!$E44="",AND(Roster!$C44="Planned",Roster!$D44="")),0,IF(G$5&gt;=IF(Roster!$D44="",1,Roster!$D44),Roster!$E44*(1+Roster!$F44)*(1+Assumptions!$C$6)/12+Assumptions!$C$7,0)+IF(AND(Roster!$C44="Planned",G$5=Roster!$D44),IF(Roster!$H44="",Assumptions!$C$8,Roster!$H44)+Assumptions!$C$9,0))</f>
        <v>0</v>
      </c>
      <c r="H44" s="9">
        <f>IF(OR(Roster!$A44="",Roster!$E44="",AND(Roster!$C44="Planned",Roster!$D44="")),0,IF(H$5&gt;=IF(Roster!$D44="",1,Roster!$D44),Roster!$E44*(1+Roster!$F44)*(1+Assumptions!$C$6)/12+Assumptions!$C$7,0)+IF(AND(Roster!$C44="Planned",H$5=Roster!$D44),IF(Roster!$H44="",Assumptions!$C$8,Roster!$H44)+Assumptions!$C$9,0))</f>
        <v>0</v>
      </c>
      <c r="I44" s="9">
        <f>IF(OR(Roster!$A44="",Roster!$E44="",AND(Roster!$C44="Planned",Roster!$D44="")),0,IF(I$5&gt;=IF(Roster!$D44="",1,Roster!$D44),Roster!$E44*(1+Roster!$F44)*(1+Assumptions!$C$6)/12+Assumptions!$C$7,0)+IF(AND(Roster!$C44="Planned",I$5=Roster!$D44),IF(Roster!$H44="",Assumptions!$C$8,Roster!$H44)+Assumptions!$C$9,0))</f>
        <v>0</v>
      </c>
      <c r="J44" s="9">
        <f>IF(OR(Roster!$A44="",Roster!$E44="",AND(Roster!$C44="Planned",Roster!$D44="")),0,IF(J$5&gt;=IF(Roster!$D44="",1,Roster!$D44),Roster!$E44*(1+Roster!$F44)*(1+Assumptions!$C$6)/12+Assumptions!$C$7,0)+IF(AND(Roster!$C44="Planned",J$5=Roster!$D44),IF(Roster!$H44="",Assumptions!$C$8,Roster!$H44)+Assumptions!$C$9,0))</f>
        <v>0</v>
      </c>
      <c r="K44" s="9">
        <f>IF(OR(Roster!$A44="",Roster!$E44="",AND(Roster!$C44="Planned",Roster!$D44="")),0,IF(K$5&gt;=IF(Roster!$D44="",1,Roster!$D44),Roster!$E44*(1+Roster!$F44)*(1+Assumptions!$C$6)/12+Assumptions!$C$7,0)+IF(AND(Roster!$C44="Planned",K$5=Roster!$D44),IF(Roster!$H44="",Assumptions!$C$8,Roster!$H44)+Assumptions!$C$9,0))</f>
        <v>0</v>
      </c>
      <c r="L44" s="9">
        <f>IF(OR(Roster!$A44="",Roster!$E44="",AND(Roster!$C44="Planned",Roster!$D44="")),0,IF(L$5&gt;=IF(Roster!$D44="",1,Roster!$D44),Roster!$E44*(1+Roster!$F44)*(1+Assumptions!$C$6)/12+Assumptions!$C$7,0)+IF(AND(Roster!$C44="Planned",L$5=Roster!$D44),IF(Roster!$H44="",Assumptions!$C$8,Roster!$H44)+Assumptions!$C$9,0))</f>
        <v>0</v>
      </c>
      <c r="M44" s="9">
        <f>IF(OR(Roster!$A44="",Roster!$E44="",AND(Roster!$C44="Planned",Roster!$D44="")),0,IF(M$5&gt;=IF(Roster!$D44="",1,Roster!$D44),Roster!$E44*(1+Roster!$F44)*(1+Assumptions!$C$6)/12+Assumptions!$C$7,0)+IF(AND(Roster!$C44="Planned",M$5=Roster!$D44),IF(Roster!$H44="",Assumptions!$C$8,Roster!$H44)+Assumptions!$C$9,0))</f>
        <v>0</v>
      </c>
      <c r="N44" s="9">
        <f>IF(OR(Roster!$A44="",Roster!$E44="",AND(Roster!$C44="Planned",Roster!$D44="")),0,IF(N$5&gt;=IF(Roster!$D44="",1,Roster!$D44),Roster!$E44*(1+Roster!$F44)*(1+Assumptions!$C$6)/12+Assumptions!$C$7,0)+IF(AND(Roster!$C44="Planned",N$5=Roster!$D44),IF(Roster!$H44="",Assumptions!$C$8,Roster!$H44)+Assumptions!$C$9,0))</f>
        <v>0</v>
      </c>
      <c r="O44" s="14">
        <f t="shared" si="0"/>
        <v>0</v>
      </c>
    </row>
    <row r="45" spans="1:15" x14ac:dyDescent="0.2">
      <c r="A45" s="13" t="str">
        <f>IF(Roster!A45="","",Roster!A45)</f>
        <v/>
      </c>
      <c r="B45" s="13" t="str">
        <f>IF(Roster!B45="","",Roster!B45)</f>
        <v/>
      </c>
      <c r="C45" s="9">
        <f>IF(OR(Roster!$A45="",Roster!$E45="",AND(Roster!$C45="Planned",Roster!$D45="")),0,IF(C$5&gt;=IF(Roster!$D45="",1,Roster!$D45),Roster!$E45*(1+Roster!$F45)*(1+Assumptions!$C$6)/12+Assumptions!$C$7,0)+IF(AND(Roster!$C45="Planned",C$5=Roster!$D45),IF(Roster!$H45="",Assumptions!$C$8,Roster!$H45)+Assumptions!$C$9,0))</f>
        <v>0</v>
      </c>
      <c r="D45" s="9">
        <f>IF(OR(Roster!$A45="",Roster!$E45="",AND(Roster!$C45="Planned",Roster!$D45="")),0,IF(D$5&gt;=IF(Roster!$D45="",1,Roster!$D45),Roster!$E45*(1+Roster!$F45)*(1+Assumptions!$C$6)/12+Assumptions!$C$7,0)+IF(AND(Roster!$C45="Planned",D$5=Roster!$D45),IF(Roster!$H45="",Assumptions!$C$8,Roster!$H45)+Assumptions!$C$9,0))</f>
        <v>0</v>
      </c>
      <c r="E45" s="9">
        <f>IF(OR(Roster!$A45="",Roster!$E45="",AND(Roster!$C45="Planned",Roster!$D45="")),0,IF(E$5&gt;=IF(Roster!$D45="",1,Roster!$D45),Roster!$E45*(1+Roster!$F45)*(1+Assumptions!$C$6)/12+Assumptions!$C$7,0)+IF(AND(Roster!$C45="Planned",E$5=Roster!$D45),IF(Roster!$H45="",Assumptions!$C$8,Roster!$H45)+Assumptions!$C$9,0))</f>
        <v>0</v>
      </c>
      <c r="F45" s="9">
        <f>IF(OR(Roster!$A45="",Roster!$E45="",AND(Roster!$C45="Planned",Roster!$D45="")),0,IF(F$5&gt;=IF(Roster!$D45="",1,Roster!$D45),Roster!$E45*(1+Roster!$F45)*(1+Assumptions!$C$6)/12+Assumptions!$C$7,0)+IF(AND(Roster!$C45="Planned",F$5=Roster!$D45),IF(Roster!$H45="",Assumptions!$C$8,Roster!$H45)+Assumptions!$C$9,0))</f>
        <v>0</v>
      </c>
      <c r="G45" s="9">
        <f>IF(OR(Roster!$A45="",Roster!$E45="",AND(Roster!$C45="Planned",Roster!$D45="")),0,IF(G$5&gt;=IF(Roster!$D45="",1,Roster!$D45),Roster!$E45*(1+Roster!$F45)*(1+Assumptions!$C$6)/12+Assumptions!$C$7,0)+IF(AND(Roster!$C45="Planned",G$5=Roster!$D45),IF(Roster!$H45="",Assumptions!$C$8,Roster!$H45)+Assumptions!$C$9,0))</f>
        <v>0</v>
      </c>
      <c r="H45" s="9">
        <f>IF(OR(Roster!$A45="",Roster!$E45="",AND(Roster!$C45="Planned",Roster!$D45="")),0,IF(H$5&gt;=IF(Roster!$D45="",1,Roster!$D45),Roster!$E45*(1+Roster!$F45)*(1+Assumptions!$C$6)/12+Assumptions!$C$7,0)+IF(AND(Roster!$C45="Planned",H$5=Roster!$D45),IF(Roster!$H45="",Assumptions!$C$8,Roster!$H45)+Assumptions!$C$9,0))</f>
        <v>0</v>
      </c>
      <c r="I45" s="9">
        <f>IF(OR(Roster!$A45="",Roster!$E45="",AND(Roster!$C45="Planned",Roster!$D45="")),0,IF(I$5&gt;=IF(Roster!$D45="",1,Roster!$D45),Roster!$E45*(1+Roster!$F45)*(1+Assumptions!$C$6)/12+Assumptions!$C$7,0)+IF(AND(Roster!$C45="Planned",I$5=Roster!$D45),IF(Roster!$H45="",Assumptions!$C$8,Roster!$H45)+Assumptions!$C$9,0))</f>
        <v>0</v>
      </c>
      <c r="J45" s="9">
        <f>IF(OR(Roster!$A45="",Roster!$E45="",AND(Roster!$C45="Planned",Roster!$D45="")),0,IF(J$5&gt;=IF(Roster!$D45="",1,Roster!$D45),Roster!$E45*(1+Roster!$F45)*(1+Assumptions!$C$6)/12+Assumptions!$C$7,0)+IF(AND(Roster!$C45="Planned",J$5=Roster!$D45),IF(Roster!$H45="",Assumptions!$C$8,Roster!$H45)+Assumptions!$C$9,0))</f>
        <v>0</v>
      </c>
      <c r="K45" s="9">
        <f>IF(OR(Roster!$A45="",Roster!$E45="",AND(Roster!$C45="Planned",Roster!$D45="")),0,IF(K$5&gt;=IF(Roster!$D45="",1,Roster!$D45),Roster!$E45*(1+Roster!$F45)*(1+Assumptions!$C$6)/12+Assumptions!$C$7,0)+IF(AND(Roster!$C45="Planned",K$5=Roster!$D45),IF(Roster!$H45="",Assumptions!$C$8,Roster!$H45)+Assumptions!$C$9,0))</f>
        <v>0</v>
      </c>
      <c r="L45" s="9">
        <f>IF(OR(Roster!$A45="",Roster!$E45="",AND(Roster!$C45="Planned",Roster!$D45="")),0,IF(L$5&gt;=IF(Roster!$D45="",1,Roster!$D45),Roster!$E45*(1+Roster!$F45)*(1+Assumptions!$C$6)/12+Assumptions!$C$7,0)+IF(AND(Roster!$C45="Planned",L$5=Roster!$D45),IF(Roster!$H45="",Assumptions!$C$8,Roster!$H45)+Assumptions!$C$9,0))</f>
        <v>0</v>
      </c>
      <c r="M45" s="9">
        <f>IF(OR(Roster!$A45="",Roster!$E45="",AND(Roster!$C45="Planned",Roster!$D45="")),0,IF(M$5&gt;=IF(Roster!$D45="",1,Roster!$D45),Roster!$E45*(1+Roster!$F45)*(1+Assumptions!$C$6)/12+Assumptions!$C$7,0)+IF(AND(Roster!$C45="Planned",M$5=Roster!$D45),IF(Roster!$H45="",Assumptions!$C$8,Roster!$H45)+Assumptions!$C$9,0))</f>
        <v>0</v>
      </c>
      <c r="N45" s="9">
        <f>IF(OR(Roster!$A45="",Roster!$E45="",AND(Roster!$C45="Planned",Roster!$D45="")),0,IF(N$5&gt;=IF(Roster!$D45="",1,Roster!$D45),Roster!$E45*(1+Roster!$F45)*(1+Assumptions!$C$6)/12+Assumptions!$C$7,0)+IF(AND(Roster!$C45="Planned",N$5=Roster!$D45),IF(Roster!$H45="",Assumptions!$C$8,Roster!$H45)+Assumptions!$C$9,0))</f>
        <v>0</v>
      </c>
      <c r="O45" s="14">
        <f t="shared" si="0"/>
        <v>0</v>
      </c>
    </row>
    <row r="46" spans="1:15" x14ac:dyDescent="0.2">
      <c r="A46" s="8" t="s">
        <v>85</v>
      </c>
      <c r="C46" s="15">
        <f t="shared" ref="C46:O46" si="1">SUM(C6:C45)</f>
        <v>160318.75</v>
      </c>
      <c r="D46" s="15">
        <f t="shared" si="1"/>
        <v>185260.41666666666</v>
      </c>
      <c r="E46" s="15">
        <f t="shared" si="1"/>
        <v>201185.41666666666</v>
      </c>
      <c r="F46" s="15">
        <f t="shared" si="1"/>
        <v>215547.91666666666</v>
      </c>
      <c r="G46" s="15">
        <f t="shared" si="1"/>
        <v>224650</v>
      </c>
      <c r="H46" s="15">
        <f t="shared" si="1"/>
        <v>232762.5</v>
      </c>
      <c r="I46" s="15">
        <f t="shared" si="1"/>
        <v>248687.5</v>
      </c>
      <c r="J46" s="15">
        <f t="shared" si="1"/>
        <v>260966.66666666666</v>
      </c>
      <c r="K46" s="15">
        <f t="shared" si="1"/>
        <v>252991.66666666666</v>
      </c>
      <c r="L46" s="15">
        <f t="shared" si="1"/>
        <v>275329.16666666663</v>
      </c>
      <c r="M46" s="15">
        <f t="shared" si="1"/>
        <v>267354.16666666663</v>
      </c>
      <c r="N46" s="15">
        <f t="shared" si="1"/>
        <v>267354.16666666663</v>
      </c>
      <c r="O46" s="15">
        <f t="shared" si="1"/>
        <v>2792408.3333333335</v>
      </c>
    </row>
    <row r="48" spans="1:15" x14ac:dyDescent="0.2">
      <c r="A48" s="8" t="s">
        <v>86</v>
      </c>
    </row>
    <row r="49" spans="1:14" x14ac:dyDescent="0.2">
      <c r="A49" t="str">
        <f t="shared" ref="A49:B68" si="2">A6</f>
        <v>Founder &amp; CEO</v>
      </c>
      <c r="B49" t="str">
        <f t="shared" si="2"/>
        <v>G&amp;A</v>
      </c>
      <c r="C49" s="16">
        <f>IF(AND(Roster!$A6&lt;&gt;"",Roster!$E6&lt;&gt;"",Roster!$C6="Planned",C$5=Roster!$D6),IF(Roster!$H6="",Assumptions!$C$8,Roster!$H6)+Assumptions!$C$9,0)</f>
        <v>0</v>
      </c>
      <c r="D49" s="16">
        <f>IF(AND(Roster!$A6&lt;&gt;"",Roster!$E6&lt;&gt;"",Roster!$C6="Planned",D$5=Roster!$D6),IF(Roster!$H6="",Assumptions!$C$8,Roster!$H6)+Assumptions!$C$9,0)</f>
        <v>0</v>
      </c>
      <c r="E49" s="16">
        <f>IF(AND(Roster!$A6&lt;&gt;"",Roster!$E6&lt;&gt;"",Roster!$C6="Planned",E$5=Roster!$D6),IF(Roster!$H6="",Assumptions!$C$8,Roster!$H6)+Assumptions!$C$9,0)</f>
        <v>0</v>
      </c>
      <c r="F49" s="16">
        <f>IF(AND(Roster!$A6&lt;&gt;"",Roster!$E6&lt;&gt;"",Roster!$C6="Planned",F$5=Roster!$D6),IF(Roster!$H6="",Assumptions!$C$8,Roster!$H6)+Assumptions!$C$9,0)</f>
        <v>0</v>
      </c>
      <c r="G49" s="16">
        <f>IF(AND(Roster!$A6&lt;&gt;"",Roster!$E6&lt;&gt;"",Roster!$C6="Planned",G$5=Roster!$D6),IF(Roster!$H6="",Assumptions!$C$8,Roster!$H6)+Assumptions!$C$9,0)</f>
        <v>0</v>
      </c>
      <c r="H49" s="16">
        <f>IF(AND(Roster!$A6&lt;&gt;"",Roster!$E6&lt;&gt;"",Roster!$C6="Planned",H$5=Roster!$D6),IF(Roster!$H6="",Assumptions!$C$8,Roster!$H6)+Assumptions!$C$9,0)</f>
        <v>0</v>
      </c>
      <c r="I49" s="16">
        <f>IF(AND(Roster!$A6&lt;&gt;"",Roster!$E6&lt;&gt;"",Roster!$C6="Planned",I$5=Roster!$D6),IF(Roster!$H6="",Assumptions!$C$8,Roster!$H6)+Assumptions!$C$9,0)</f>
        <v>0</v>
      </c>
      <c r="J49" s="16">
        <f>IF(AND(Roster!$A6&lt;&gt;"",Roster!$E6&lt;&gt;"",Roster!$C6="Planned",J$5=Roster!$D6),IF(Roster!$H6="",Assumptions!$C$8,Roster!$H6)+Assumptions!$C$9,0)</f>
        <v>0</v>
      </c>
      <c r="K49" s="16">
        <f>IF(AND(Roster!$A6&lt;&gt;"",Roster!$E6&lt;&gt;"",Roster!$C6="Planned",K$5=Roster!$D6),IF(Roster!$H6="",Assumptions!$C$8,Roster!$H6)+Assumptions!$C$9,0)</f>
        <v>0</v>
      </c>
      <c r="L49" s="16">
        <f>IF(AND(Roster!$A6&lt;&gt;"",Roster!$E6&lt;&gt;"",Roster!$C6="Planned",L$5=Roster!$D6),IF(Roster!$H6="",Assumptions!$C$8,Roster!$H6)+Assumptions!$C$9,0)</f>
        <v>0</v>
      </c>
      <c r="M49" s="16">
        <f>IF(AND(Roster!$A6&lt;&gt;"",Roster!$E6&lt;&gt;"",Roster!$C6="Planned",M$5=Roster!$D6),IF(Roster!$H6="",Assumptions!$C$8,Roster!$H6)+Assumptions!$C$9,0)</f>
        <v>0</v>
      </c>
      <c r="N49" s="16">
        <f>IF(AND(Roster!$A6&lt;&gt;"",Roster!$E6&lt;&gt;"",Roster!$C6="Planned",N$5=Roster!$D6),IF(Roster!$H6="",Assumptions!$C$8,Roster!$H6)+Assumptions!$C$9,0)</f>
        <v>0</v>
      </c>
    </row>
    <row r="50" spans="1:14" x14ac:dyDescent="0.2">
      <c r="A50" t="str">
        <f t="shared" si="2"/>
        <v>CTO</v>
      </c>
      <c r="B50" t="str">
        <f t="shared" si="2"/>
        <v>Engineering</v>
      </c>
      <c r="C50" s="16">
        <f>IF(AND(Roster!$A7&lt;&gt;"",Roster!$E7&lt;&gt;"",Roster!$C7="Planned",C$5=Roster!$D7),IF(Roster!$H7="",Assumptions!$C$8,Roster!$H7)+Assumptions!$C$9,0)</f>
        <v>0</v>
      </c>
      <c r="D50" s="16">
        <f>IF(AND(Roster!$A7&lt;&gt;"",Roster!$E7&lt;&gt;"",Roster!$C7="Planned",D$5=Roster!$D7),IF(Roster!$H7="",Assumptions!$C$8,Roster!$H7)+Assumptions!$C$9,0)</f>
        <v>0</v>
      </c>
      <c r="E50" s="16">
        <f>IF(AND(Roster!$A7&lt;&gt;"",Roster!$E7&lt;&gt;"",Roster!$C7="Planned",E$5=Roster!$D7),IF(Roster!$H7="",Assumptions!$C$8,Roster!$H7)+Assumptions!$C$9,0)</f>
        <v>0</v>
      </c>
      <c r="F50" s="16">
        <f>IF(AND(Roster!$A7&lt;&gt;"",Roster!$E7&lt;&gt;"",Roster!$C7="Planned",F$5=Roster!$D7),IF(Roster!$H7="",Assumptions!$C$8,Roster!$H7)+Assumptions!$C$9,0)</f>
        <v>0</v>
      </c>
      <c r="G50" s="16">
        <f>IF(AND(Roster!$A7&lt;&gt;"",Roster!$E7&lt;&gt;"",Roster!$C7="Planned",G$5=Roster!$D7),IF(Roster!$H7="",Assumptions!$C$8,Roster!$H7)+Assumptions!$C$9,0)</f>
        <v>0</v>
      </c>
      <c r="H50" s="16">
        <f>IF(AND(Roster!$A7&lt;&gt;"",Roster!$E7&lt;&gt;"",Roster!$C7="Planned",H$5=Roster!$D7),IF(Roster!$H7="",Assumptions!$C$8,Roster!$H7)+Assumptions!$C$9,0)</f>
        <v>0</v>
      </c>
      <c r="I50" s="16">
        <f>IF(AND(Roster!$A7&lt;&gt;"",Roster!$E7&lt;&gt;"",Roster!$C7="Planned",I$5=Roster!$D7),IF(Roster!$H7="",Assumptions!$C$8,Roster!$H7)+Assumptions!$C$9,0)</f>
        <v>0</v>
      </c>
      <c r="J50" s="16">
        <f>IF(AND(Roster!$A7&lt;&gt;"",Roster!$E7&lt;&gt;"",Roster!$C7="Planned",J$5=Roster!$D7),IF(Roster!$H7="",Assumptions!$C$8,Roster!$H7)+Assumptions!$C$9,0)</f>
        <v>0</v>
      </c>
      <c r="K50" s="16">
        <f>IF(AND(Roster!$A7&lt;&gt;"",Roster!$E7&lt;&gt;"",Roster!$C7="Planned",K$5=Roster!$D7),IF(Roster!$H7="",Assumptions!$C$8,Roster!$H7)+Assumptions!$C$9,0)</f>
        <v>0</v>
      </c>
      <c r="L50" s="16">
        <f>IF(AND(Roster!$A7&lt;&gt;"",Roster!$E7&lt;&gt;"",Roster!$C7="Planned",L$5=Roster!$D7),IF(Roster!$H7="",Assumptions!$C$8,Roster!$H7)+Assumptions!$C$9,0)</f>
        <v>0</v>
      </c>
      <c r="M50" s="16">
        <f>IF(AND(Roster!$A7&lt;&gt;"",Roster!$E7&lt;&gt;"",Roster!$C7="Planned",M$5=Roster!$D7),IF(Roster!$H7="",Assumptions!$C$8,Roster!$H7)+Assumptions!$C$9,0)</f>
        <v>0</v>
      </c>
      <c r="N50" s="16">
        <f>IF(AND(Roster!$A7&lt;&gt;"",Roster!$E7&lt;&gt;"",Roster!$C7="Planned",N$5=Roster!$D7),IF(Roster!$H7="",Assumptions!$C$8,Roster!$H7)+Assumptions!$C$9,0)</f>
        <v>0</v>
      </c>
    </row>
    <row r="51" spans="1:14" x14ac:dyDescent="0.2">
      <c r="A51" t="str">
        <f t="shared" si="2"/>
        <v>Software engineer</v>
      </c>
      <c r="B51" t="str">
        <f t="shared" si="2"/>
        <v>Engineering</v>
      </c>
      <c r="C51" s="16">
        <f>IF(AND(Roster!$A8&lt;&gt;"",Roster!$E8&lt;&gt;"",Roster!$C8="Planned",C$5=Roster!$D8),IF(Roster!$H8="",Assumptions!$C$8,Roster!$H8)+Assumptions!$C$9,0)</f>
        <v>0</v>
      </c>
      <c r="D51" s="16">
        <f>IF(AND(Roster!$A8&lt;&gt;"",Roster!$E8&lt;&gt;"",Roster!$C8="Planned",D$5=Roster!$D8),IF(Roster!$H8="",Assumptions!$C$8,Roster!$H8)+Assumptions!$C$9,0)</f>
        <v>0</v>
      </c>
      <c r="E51" s="16">
        <f>IF(AND(Roster!$A8&lt;&gt;"",Roster!$E8&lt;&gt;"",Roster!$C8="Planned",E$5=Roster!$D8),IF(Roster!$H8="",Assumptions!$C$8,Roster!$H8)+Assumptions!$C$9,0)</f>
        <v>0</v>
      </c>
      <c r="F51" s="16">
        <f>IF(AND(Roster!$A8&lt;&gt;"",Roster!$E8&lt;&gt;"",Roster!$C8="Planned",F$5=Roster!$D8),IF(Roster!$H8="",Assumptions!$C$8,Roster!$H8)+Assumptions!$C$9,0)</f>
        <v>0</v>
      </c>
      <c r="G51" s="16">
        <f>IF(AND(Roster!$A8&lt;&gt;"",Roster!$E8&lt;&gt;"",Roster!$C8="Planned",G$5=Roster!$D8),IF(Roster!$H8="",Assumptions!$C$8,Roster!$H8)+Assumptions!$C$9,0)</f>
        <v>0</v>
      </c>
      <c r="H51" s="16">
        <f>IF(AND(Roster!$A8&lt;&gt;"",Roster!$E8&lt;&gt;"",Roster!$C8="Planned",H$5=Roster!$D8),IF(Roster!$H8="",Assumptions!$C$8,Roster!$H8)+Assumptions!$C$9,0)</f>
        <v>0</v>
      </c>
      <c r="I51" s="16">
        <f>IF(AND(Roster!$A8&lt;&gt;"",Roster!$E8&lt;&gt;"",Roster!$C8="Planned",I$5=Roster!$D8),IF(Roster!$H8="",Assumptions!$C$8,Roster!$H8)+Assumptions!$C$9,0)</f>
        <v>0</v>
      </c>
      <c r="J51" s="16">
        <f>IF(AND(Roster!$A8&lt;&gt;"",Roster!$E8&lt;&gt;"",Roster!$C8="Planned",J$5=Roster!$D8),IF(Roster!$H8="",Assumptions!$C$8,Roster!$H8)+Assumptions!$C$9,0)</f>
        <v>0</v>
      </c>
      <c r="K51" s="16">
        <f>IF(AND(Roster!$A8&lt;&gt;"",Roster!$E8&lt;&gt;"",Roster!$C8="Planned",K$5=Roster!$D8),IF(Roster!$H8="",Assumptions!$C$8,Roster!$H8)+Assumptions!$C$9,0)</f>
        <v>0</v>
      </c>
      <c r="L51" s="16">
        <f>IF(AND(Roster!$A8&lt;&gt;"",Roster!$E8&lt;&gt;"",Roster!$C8="Planned",L$5=Roster!$D8),IF(Roster!$H8="",Assumptions!$C$8,Roster!$H8)+Assumptions!$C$9,0)</f>
        <v>0</v>
      </c>
      <c r="M51" s="16">
        <f>IF(AND(Roster!$A8&lt;&gt;"",Roster!$E8&lt;&gt;"",Roster!$C8="Planned",M$5=Roster!$D8),IF(Roster!$H8="",Assumptions!$C$8,Roster!$H8)+Assumptions!$C$9,0)</f>
        <v>0</v>
      </c>
      <c r="N51" s="16">
        <f>IF(AND(Roster!$A8&lt;&gt;"",Roster!$E8&lt;&gt;"",Roster!$C8="Planned",N$5=Roster!$D8),IF(Roster!$H8="",Assumptions!$C$8,Roster!$H8)+Assumptions!$C$9,0)</f>
        <v>0</v>
      </c>
    </row>
    <row r="52" spans="1:14" x14ac:dyDescent="0.2">
      <c r="A52" t="str">
        <f t="shared" si="2"/>
        <v>Software engineer</v>
      </c>
      <c r="B52" t="str">
        <f t="shared" si="2"/>
        <v>Engineering</v>
      </c>
      <c r="C52" s="16">
        <f>IF(AND(Roster!$A9&lt;&gt;"",Roster!$E9&lt;&gt;"",Roster!$C9="Planned",C$5=Roster!$D9),IF(Roster!$H9="",Assumptions!$C$8,Roster!$H9)+Assumptions!$C$9,0)</f>
        <v>0</v>
      </c>
      <c r="D52" s="16">
        <f>IF(AND(Roster!$A9&lt;&gt;"",Roster!$E9&lt;&gt;"",Roster!$C9="Planned",D$5=Roster!$D9),IF(Roster!$H9="",Assumptions!$C$8,Roster!$H9)+Assumptions!$C$9,0)</f>
        <v>0</v>
      </c>
      <c r="E52" s="16">
        <f>IF(AND(Roster!$A9&lt;&gt;"",Roster!$E9&lt;&gt;"",Roster!$C9="Planned",E$5=Roster!$D9),IF(Roster!$H9="",Assumptions!$C$8,Roster!$H9)+Assumptions!$C$9,0)</f>
        <v>0</v>
      </c>
      <c r="F52" s="16">
        <f>IF(AND(Roster!$A9&lt;&gt;"",Roster!$E9&lt;&gt;"",Roster!$C9="Planned",F$5=Roster!$D9),IF(Roster!$H9="",Assumptions!$C$8,Roster!$H9)+Assumptions!$C$9,0)</f>
        <v>0</v>
      </c>
      <c r="G52" s="16">
        <f>IF(AND(Roster!$A9&lt;&gt;"",Roster!$E9&lt;&gt;"",Roster!$C9="Planned",G$5=Roster!$D9),IF(Roster!$H9="",Assumptions!$C$8,Roster!$H9)+Assumptions!$C$9,0)</f>
        <v>0</v>
      </c>
      <c r="H52" s="16">
        <f>IF(AND(Roster!$A9&lt;&gt;"",Roster!$E9&lt;&gt;"",Roster!$C9="Planned",H$5=Roster!$D9),IF(Roster!$H9="",Assumptions!$C$8,Roster!$H9)+Assumptions!$C$9,0)</f>
        <v>0</v>
      </c>
      <c r="I52" s="16">
        <f>IF(AND(Roster!$A9&lt;&gt;"",Roster!$E9&lt;&gt;"",Roster!$C9="Planned",I$5=Roster!$D9),IF(Roster!$H9="",Assumptions!$C$8,Roster!$H9)+Assumptions!$C$9,0)</f>
        <v>0</v>
      </c>
      <c r="J52" s="16">
        <f>IF(AND(Roster!$A9&lt;&gt;"",Roster!$E9&lt;&gt;"",Roster!$C9="Planned",J$5=Roster!$D9),IF(Roster!$H9="",Assumptions!$C$8,Roster!$H9)+Assumptions!$C$9,0)</f>
        <v>0</v>
      </c>
      <c r="K52" s="16">
        <f>IF(AND(Roster!$A9&lt;&gt;"",Roster!$E9&lt;&gt;"",Roster!$C9="Planned",K$5=Roster!$D9),IF(Roster!$H9="",Assumptions!$C$8,Roster!$H9)+Assumptions!$C$9,0)</f>
        <v>0</v>
      </c>
      <c r="L52" s="16">
        <f>IF(AND(Roster!$A9&lt;&gt;"",Roster!$E9&lt;&gt;"",Roster!$C9="Planned",L$5=Roster!$D9),IF(Roster!$H9="",Assumptions!$C$8,Roster!$H9)+Assumptions!$C$9,0)</f>
        <v>0</v>
      </c>
      <c r="M52" s="16">
        <f>IF(AND(Roster!$A9&lt;&gt;"",Roster!$E9&lt;&gt;"",Roster!$C9="Planned",M$5=Roster!$D9),IF(Roster!$H9="",Assumptions!$C$8,Roster!$H9)+Assumptions!$C$9,0)</f>
        <v>0</v>
      </c>
      <c r="N52" s="16">
        <f>IF(AND(Roster!$A9&lt;&gt;"",Roster!$E9&lt;&gt;"",Roster!$C9="Planned",N$5=Roster!$D9),IF(Roster!$H9="",Assumptions!$C$8,Roster!$H9)+Assumptions!$C$9,0)</f>
        <v>0</v>
      </c>
    </row>
    <row r="53" spans="1:14" x14ac:dyDescent="0.2">
      <c r="A53" t="str">
        <f t="shared" si="2"/>
        <v>Software engineer</v>
      </c>
      <c r="B53" t="str">
        <f t="shared" si="2"/>
        <v>Engineering</v>
      </c>
      <c r="C53" s="16">
        <f>IF(AND(Roster!$A10&lt;&gt;"",Roster!$E10&lt;&gt;"",Roster!$C10="Planned",C$5=Roster!$D10),IF(Roster!$H10="",Assumptions!$C$8,Roster!$H10)+Assumptions!$C$9,0)</f>
        <v>0</v>
      </c>
      <c r="D53" s="16">
        <f>IF(AND(Roster!$A10&lt;&gt;"",Roster!$E10&lt;&gt;"",Roster!$C10="Planned",D$5=Roster!$D10),IF(Roster!$H10="",Assumptions!$C$8,Roster!$H10)+Assumptions!$C$9,0)</f>
        <v>0</v>
      </c>
      <c r="E53" s="16">
        <f>IF(AND(Roster!$A10&lt;&gt;"",Roster!$E10&lt;&gt;"",Roster!$C10="Planned",E$5=Roster!$D10),IF(Roster!$H10="",Assumptions!$C$8,Roster!$H10)+Assumptions!$C$9,0)</f>
        <v>0</v>
      </c>
      <c r="F53" s="16">
        <f>IF(AND(Roster!$A10&lt;&gt;"",Roster!$E10&lt;&gt;"",Roster!$C10="Planned",F$5=Roster!$D10),IF(Roster!$H10="",Assumptions!$C$8,Roster!$H10)+Assumptions!$C$9,0)</f>
        <v>0</v>
      </c>
      <c r="G53" s="16">
        <f>IF(AND(Roster!$A10&lt;&gt;"",Roster!$E10&lt;&gt;"",Roster!$C10="Planned",G$5=Roster!$D10),IF(Roster!$H10="",Assumptions!$C$8,Roster!$H10)+Assumptions!$C$9,0)</f>
        <v>0</v>
      </c>
      <c r="H53" s="16">
        <f>IF(AND(Roster!$A10&lt;&gt;"",Roster!$E10&lt;&gt;"",Roster!$C10="Planned",H$5=Roster!$D10),IF(Roster!$H10="",Assumptions!$C$8,Roster!$H10)+Assumptions!$C$9,0)</f>
        <v>0</v>
      </c>
      <c r="I53" s="16">
        <f>IF(AND(Roster!$A10&lt;&gt;"",Roster!$E10&lt;&gt;"",Roster!$C10="Planned",I$5=Roster!$D10),IF(Roster!$H10="",Assumptions!$C$8,Roster!$H10)+Assumptions!$C$9,0)</f>
        <v>0</v>
      </c>
      <c r="J53" s="16">
        <f>IF(AND(Roster!$A10&lt;&gt;"",Roster!$E10&lt;&gt;"",Roster!$C10="Planned",J$5=Roster!$D10),IF(Roster!$H10="",Assumptions!$C$8,Roster!$H10)+Assumptions!$C$9,0)</f>
        <v>0</v>
      </c>
      <c r="K53" s="16">
        <f>IF(AND(Roster!$A10&lt;&gt;"",Roster!$E10&lt;&gt;"",Roster!$C10="Planned",K$5=Roster!$D10),IF(Roster!$H10="",Assumptions!$C$8,Roster!$H10)+Assumptions!$C$9,0)</f>
        <v>0</v>
      </c>
      <c r="L53" s="16">
        <f>IF(AND(Roster!$A10&lt;&gt;"",Roster!$E10&lt;&gt;"",Roster!$C10="Planned",L$5=Roster!$D10),IF(Roster!$H10="",Assumptions!$C$8,Roster!$H10)+Assumptions!$C$9,0)</f>
        <v>0</v>
      </c>
      <c r="M53" s="16">
        <f>IF(AND(Roster!$A10&lt;&gt;"",Roster!$E10&lt;&gt;"",Roster!$C10="Planned",M$5=Roster!$D10),IF(Roster!$H10="",Assumptions!$C$8,Roster!$H10)+Assumptions!$C$9,0)</f>
        <v>0</v>
      </c>
      <c r="N53" s="16">
        <f>IF(AND(Roster!$A10&lt;&gt;"",Roster!$E10&lt;&gt;"",Roster!$C10="Planned",N$5=Roster!$D10),IF(Roster!$H10="",Assumptions!$C$8,Roster!$H10)+Assumptions!$C$9,0)</f>
        <v>0</v>
      </c>
    </row>
    <row r="54" spans="1:14" x14ac:dyDescent="0.2">
      <c r="A54" t="str">
        <f t="shared" si="2"/>
        <v>Software engineer</v>
      </c>
      <c r="B54" t="str">
        <f t="shared" si="2"/>
        <v>Engineering</v>
      </c>
      <c r="C54" s="16">
        <f>IF(AND(Roster!$A11&lt;&gt;"",Roster!$E11&lt;&gt;"",Roster!$C11="Planned",C$5=Roster!$D11),IF(Roster!$H11="",Assumptions!$C$8,Roster!$H11)+Assumptions!$C$9,0)</f>
        <v>0</v>
      </c>
      <c r="D54" s="16">
        <f>IF(AND(Roster!$A11&lt;&gt;"",Roster!$E11&lt;&gt;"",Roster!$C11="Planned",D$5=Roster!$D11),IF(Roster!$H11="",Assumptions!$C$8,Roster!$H11)+Assumptions!$C$9,0)</f>
        <v>0</v>
      </c>
      <c r="E54" s="16">
        <f>IF(AND(Roster!$A11&lt;&gt;"",Roster!$E11&lt;&gt;"",Roster!$C11="Planned",E$5=Roster!$D11),IF(Roster!$H11="",Assumptions!$C$8,Roster!$H11)+Assumptions!$C$9,0)</f>
        <v>0</v>
      </c>
      <c r="F54" s="16">
        <f>IF(AND(Roster!$A11&lt;&gt;"",Roster!$E11&lt;&gt;"",Roster!$C11="Planned",F$5=Roster!$D11),IF(Roster!$H11="",Assumptions!$C$8,Roster!$H11)+Assumptions!$C$9,0)</f>
        <v>0</v>
      </c>
      <c r="G54" s="16">
        <f>IF(AND(Roster!$A11&lt;&gt;"",Roster!$E11&lt;&gt;"",Roster!$C11="Planned",G$5=Roster!$D11),IF(Roster!$H11="",Assumptions!$C$8,Roster!$H11)+Assumptions!$C$9,0)</f>
        <v>0</v>
      </c>
      <c r="H54" s="16">
        <f>IF(AND(Roster!$A11&lt;&gt;"",Roster!$E11&lt;&gt;"",Roster!$C11="Planned",H$5=Roster!$D11),IF(Roster!$H11="",Assumptions!$C$8,Roster!$H11)+Assumptions!$C$9,0)</f>
        <v>0</v>
      </c>
      <c r="I54" s="16">
        <f>IF(AND(Roster!$A11&lt;&gt;"",Roster!$E11&lt;&gt;"",Roster!$C11="Planned",I$5=Roster!$D11),IF(Roster!$H11="",Assumptions!$C$8,Roster!$H11)+Assumptions!$C$9,0)</f>
        <v>0</v>
      </c>
      <c r="J54" s="16">
        <f>IF(AND(Roster!$A11&lt;&gt;"",Roster!$E11&lt;&gt;"",Roster!$C11="Planned",J$5=Roster!$D11),IF(Roster!$H11="",Assumptions!$C$8,Roster!$H11)+Assumptions!$C$9,0)</f>
        <v>0</v>
      </c>
      <c r="K54" s="16">
        <f>IF(AND(Roster!$A11&lt;&gt;"",Roster!$E11&lt;&gt;"",Roster!$C11="Planned",K$5=Roster!$D11),IF(Roster!$H11="",Assumptions!$C$8,Roster!$H11)+Assumptions!$C$9,0)</f>
        <v>0</v>
      </c>
      <c r="L54" s="16">
        <f>IF(AND(Roster!$A11&lt;&gt;"",Roster!$E11&lt;&gt;"",Roster!$C11="Planned",L$5=Roster!$D11),IF(Roster!$H11="",Assumptions!$C$8,Roster!$H11)+Assumptions!$C$9,0)</f>
        <v>0</v>
      </c>
      <c r="M54" s="16">
        <f>IF(AND(Roster!$A11&lt;&gt;"",Roster!$E11&lt;&gt;"",Roster!$C11="Planned",M$5=Roster!$D11),IF(Roster!$H11="",Assumptions!$C$8,Roster!$H11)+Assumptions!$C$9,0)</f>
        <v>0</v>
      </c>
      <c r="N54" s="16">
        <f>IF(AND(Roster!$A11&lt;&gt;"",Roster!$E11&lt;&gt;"",Roster!$C11="Planned",N$5=Roster!$D11),IF(Roster!$H11="",Assumptions!$C$8,Roster!$H11)+Assumptions!$C$9,0)</f>
        <v>0</v>
      </c>
    </row>
    <row r="55" spans="1:14" x14ac:dyDescent="0.2">
      <c r="A55" t="str">
        <f t="shared" si="2"/>
        <v>Product designer</v>
      </c>
      <c r="B55" t="str">
        <f t="shared" si="2"/>
        <v>Engineering</v>
      </c>
      <c r="C55" s="16">
        <f>IF(AND(Roster!$A12&lt;&gt;"",Roster!$E12&lt;&gt;"",Roster!$C12="Planned",C$5=Roster!$D12),IF(Roster!$H12="",Assumptions!$C$8,Roster!$H12)+Assumptions!$C$9,0)</f>
        <v>0</v>
      </c>
      <c r="D55" s="16">
        <f>IF(AND(Roster!$A12&lt;&gt;"",Roster!$E12&lt;&gt;"",Roster!$C12="Planned",D$5=Roster!$D12),IF(Roster!$H12="",Assumptions!$C$8,Roster!$H12)+Assumptions!$C$9,0)</f>
        <v>0</v>
      </c>
      <c r="E55" s="16">
        <f>IF(AND(Roster!$A12&lt;&gt;"",Roster!$E12&lt;&gt;"",Roster!$C12="Planned",E$5=Roster!$D12),IF(Roster!$H12="",Assumptions!$C$8,Roster!$H12)+Assumptions!$C$9,0)</f>
        <v>0</v>
      </c>
      <c r="F55" s="16">
        <f>IF(AND(Roster!$A12&lt;&gt;"",Roster!$E12&lt;&gt;"",Roster!$C12="Planned",F$5=Roster!$D12),IF(Roster!$H12="",Assumptions!$C$8,Roster!$H12)+Assumptions!$C$9,0)</f>
        <v>0</v>
      </c>
      <c r="G55" s="16">
        <f>IF(AND(Roster!$A12&lt;&gt;"",Roster!$E12&lt;&gt;"",Roster!$C12="Planned",G$5=Roster!$D12),IF(Roster!$H12="",Assumptions!$C$8,Roster!$H12)+Assumptions!$C$9,0)</f>
        <v>0</v>
      </c>
      <c r="H55" s="16">
        <f>IF(AND(Roster!$A12&lt;&gt;"",Roster!$E12&lt;&gt;"",Roster!$C12="Planned",H$5=Roster!$D12),IF(Roster!$H12="",Assumptions!$C$8,Roster!$H12)+Assumptions!$C$9,0)</f>
        <v>0</v>
      </c>
      <c r="I55" s="16">
        <f>IF(AND(Roster!$A12&lt;&gt;"",Roster!$E12&lt;&gt;"",Roster!$C12="Planned",I$5=Roster!$D12),IF(Roster!$H12="",Assumptions!$C$8,Roster!$H12)+Assumptions!$C$9,0)</f>
        <v>0</v>
      </c>
      <c r="J55" s="16">
        <f>IF(AND(Roster!$A12&lt;&gt;"",Roster!$E12&lt;&gt;"",Roster!$C12="Planned",J$5=Roster!$D12),IF(Roster!$H12="",Assumptions!$C$8,Roster!$H12)+Assumptions!$C$9,0)</f>
        <v>0</v>
      </c>
      <c r="K55" s="16">
        <f>IF(AND(Roster!$A12&lt;&gt;"",Roster!$E12&lt;&gt;"",Roster!$C12="Planned",K$5=Roster!$D12),IF(Roster!$H12="",Assumptions!$C$8,Roster!$H12)+Assumptions!$C$9,0)</f>
        <v>0</v>
      </c>
      <c r="L55" s="16">
        <f>IF(AND(Roster!$A12&lt;&gt;"",Roster!$E12&lt;&gt;"",Roster!$C12="Planned",L$5=Roster!$D12),IF(Roster!$H12="",Assumptions!$C$8,Roster!$H12)+Assumptions!$C$9,0)</f>
        <v>0</v>
      </c>
      <c r="M55" s="16">
        <f>IF(AND(Roster!$A12&lt;&gt;"",Roster!$E12&lt;&gt;"",Roster!$C12="Planned",M$5=Roster!$D12),IF(Roster!$H12="",Assumptions!$C$8,Roster!$H12)+Assumptions!$C$9,0)</f>
        <v>0</v>
      </c>
      <c r="N55" s="16">
        <f>IF(AND(Roster!$A12&lt;&gt;"",Roster!$E12&lt;&gt;"",Roster!$C12="Planned",N$5=Roster!$D12),IF(Roster!$H12="",Assumptions!$C$8,Roster!$H12)+Assumptions!$C$9,0)</f>
        <v>0</v>
      </c>
    </row>
    <row r="56" spans="1:14" x14ac:dyDescent="0.2">
      <c r="A56" t="str">
        <f t="shared" si="2"/>
        <v>Account executive</v>
      </c>
      <c r="B56" t="str">
        <f t="shared" si="2"/>
        <v>Sales</v>
      </c>
      <c r="C56" s="16">
        <f>IF(AND(Roster!$A13&lt;&gt;"",Roster!$E13&lt;&gt;"",Roster!$C13="Planned",C$5=Roster!$D13),IF(Roster!$H13="",Assumptions!$C$8,Roster!$H13)+Assumptions!$C$9,0)</f>
        <v>0</v>
      </c>
      <c r="D56" s="16">
        <f>IF(AND(Roster!$A13&lt;&gt;"",Roster!$E13&lt;&gt;"",Roster!$C13="Planned",D$5=Roster!$D13),IF(Roster!$H13="",Assumptions!$C$8,Roster!$H13)+Assumptions!$C$9,0)</f>
        <v>0</v>
      </c>
      <c r="E56" s="16">
        <f>IF(AND(Roster!$A13&lt;&gt;"",Roster!$E13&lt;&gt;"",Roster!$C13="Planned",E$5=Roster!$D13),IF(Roster!$H13="",Assumptions!$C$8,Roster!$H13)+Assumptions!$C$9,0)</f>
        <v>0</v>
      </c>
      <c r="F56" s="16">
        <f>IF(AND(Roster!$A13&lt;&gt;"",Roster!$E13&lt;&gt;"",Roster!$C13="Planned",F$5=Roster!$D13),IF(Roster!$H13="",Assumptions!$C$8,Roster!$H13)+Assumptions!$C$9,0)</f>
        <v>0</v>
      </c>
      <c r="G56" s="16">
        <f>IF(AND(Roster!$A13&lt;&gt;"",Roster!$E13&lt;&gt;"",Roster!$C13="Planned",G$5=Roster!$D13),IF(Roster!$H13="",Assumptions!$C$8,Roster!$H13)+Assumptions!$C$9,0)</f>
        <v>0</v>
      </c>
      <c r="H56" s="16">
        <f>IF(AND(Roster!$A13&lt;&gt;"",Roster!$E13&lt;&gt;"",Roster!$C13="Planned",H$5=Roster!$D13),IF(Roster!$H13="",Assumptions!$C$8,Roster!$H13)+Assumptions!$C$9,0)</f>
        <v>0</v>
      </c>
      <c r="I56" s="16">
        <f>IF(AND(Roster!$A13&lt;&gt;"",Roster!$E13&lt;&gt;"",Roster!$C13="Planned",I$5=Roster!$D13),IF(Roster!$H13="",Assumptions!$C$8,Roster!$H13)+Assumptions!$C$9,0)</f>
        <v>0</v>
      </c>
      <c r="J56" s="16">
        <f>IF(AND(Roster!$A13&lt;&gt;"",Roster!$E13&lt;&gt;"",Roster!$C13="Planned",J$5=Roster!$D13),IF(Roster!$H13="",Assumptions!$C$8,Roster!$H13)+Assumptions!$C$9,0)</f>
        <v>0</v>
      </c>
      <c r="K56" s="16">
        <f>IF(AND(Roster!$A13&lt;&gt;"",Roster!$E13&lt;&gt;"",Roster!$C13="Planned",K$5=Roster!$D13),IF(Roster!$H13="",Assumptions!$C$8,Roster!$H13)+Assumptions!$C$9,0)</f>
        <v>0</v>
      </c>
      <c r="L56" s="16">
        <f>IF(AND(Roster!$A13&lt;&gt;"",Roster!$E13&lt;&gt;"",Roster!$C13="Planned",L$5=Roster!$D13),IF(Roster!$H13="",Assumptions!$C$8,Roster!$H13)+Assumptions!$C$9,0)</f>
        <v>0</v>
      </c>
      <c r="M56" s="16">
        <f>IF(AND(Roster!$A13&lt;&gt;"",Roster!$E13&lt;&gt;"",Roster!$C13="Planned",M$5=Roster!$D13),IF(Roster!$H13="",Assumptions!$C$8,Roster!$H13)+Assumptions!$C$9,0)</f>
        <v>0</v>
      </c>
      <c r="N56" s="16">
        <f>IF(AND(Roster!$A13&lt;&gt;"",Roster!$E13&lt;&gt;"",Roster!$C13="Planned",N$5=Roster!$D13),IF(Roster!$H13="",Assumptions!$C$8,Roster!$H13)+Assumptions!$C$9,0)</f>
        <v>0</v>
      </c>
    </row>
    <row r="57" spans="1:14" x14ac:dyDescent="0.2">
      <c r="A57" t="str">
        <f t="shared" si="2"/>
        <v>Sales development rep</v>
      </c>
      <c r="B57" t="str">
        <f t="shared" si="2"/>
        <v>Sales</v>
      </c>
      <c r="C57" s="16">
        <f>IF(AND(Roster!$A14&lt;&gt;"",Roster!$E14&lt;&gt;"",Roster!$C14="Planned",C$5=Roster!$D14),IF(Roster!$H14="",Assumptions!$C$8,Roster!$H14)+Assumptions!$C$9,0)</f>
        <v>0</v>
      </c>
      <c r="D57" s="16">
        <f>IF(AND(Roster!$A14&lt;&gt;"",Roster!$E14&lt;&gt;"",Roster!$C14="Planned",D$5=Roster!$D14),IF(Roster!$H14="",Assumptions!$C$8,Roster!$H14)+Assumptions!$C$9,0)</f>
        <v>0</v>
      </c>
      <c r="E57" s="16">
        <f>IF(AND(Roster!$A14&lt;&gt;"",Roster!$E14&lt;&gt;"",Roster!$C14="Planned",E$5=Roster!$D14),IF(Roster!$H14="",Assumptions!$C$8,Roster!$H14)+Assumptions!$C$9,0)</f>
        <v>0</v>
      </c>
      <c r="F57" s="16">
        <f>IF(AND(Roster!$A14&lt;&gt;"",Roster!$E14&lt;&gt;"",Roster!$C14="Planned",F$5=Roster!$D14),IF(Roster!$H14="",Assumptions!$C$8,Roster!$H14)+Assumptions!$C$9,0)</f>
        <v>0</v>
      </c>
      <c r="G57" s="16">
        <f>IF(AND(Roster!$A14&lt;&gt;"",Roster!$E14&lt;&gt;"",Roster!$C14="Planned",G$5=Roster!$D14),IF(Roster!$H14="",Assumptions!$C$8,Roster!$H14)+Assumptions!$C$9,0)</f>
        <v>0</v>
      </c>
      <c r="H57" s="16">
        <f>IF(AND(Roster!$A14&lt;&gt;"",Roster!$E14&lt;&gt;"",Roster!$C14="Planned",H$5=Roster!$D14),IF(Roster!$H14="",Assumptions!$C$8,Roster!$H14)+Assumptions!$C$9,0)</f>
        <v>0</v>
      </c>
      <c r="I57" s="16">
        <f>IF(AND(Roster!$A14&lt;&gt;"",Roster!$E14&lt;&gt;"",Roster!$C14="Planned",I$5=Roster!$D14),IF(Roster!$H14="",Assumptions!$C$8,Roster!$H14)+Assumptions!$C$9,0)</f>
        <v>0</v>
      </c>
      <c r="J57" s="16">
        <f>IF(AND(Roster!$A14&lt;&gt;"",Roster!$E14&lt;&gt;"",Roster!$C14="Planned",J$5=Roster!$D14),IF(Roster!$H14="",Assumptions!$C$8,Roster!$H14)+Assumptions!$C$9,0)</f>
        <v>0</v>
      </c>
      <c r="K57" s="16">
        <f>IF(AND(Roster!$A14&lt;&gt;"",Roster!$E14&lt;&gt;"",Roster!$C14="Planned",K$5=Roster!$D14),IF(Roster!$H14="",Assumptions!$C$8,Roster!$H14)+Assumptions!$C$9,0)</f>
        <v>0</v>
      </c>
      <c r="L57" s="16">
        <f>IF(AND(Roster!$A14&lt;&gt;"",Roster!$E14&lt;&gt;"",Roster!$C14="Planned",L$5=Roster!$D14),IF(Roster!$H14="",Assumptions!$C$8,Roster!$H14)+Assumptions!$C$9,0)</f>
        <v>0</v>
      </c>
      <c r="M57" s="16">
        <f>IF(AND(Roster!$A14&lt;&gt;"",Roster!$E14&lt;&gt;"",Roster!$C14="Planned",M$5=Roster!$D14),IF(Roster!$H14="",Assumptions!$C$8,Roster!$H14)+Assumptions!$C$9,0)</f>
        <v>0</v>
      </c>
      <c r="N57" s="16">
        <f>IF(AND(Roster!$A14&lt;&gt;"",Roster!$E14&lt;&gt;"",Roster!$C14="Planned",N$5=Roster!$D14),IF(Roster!$H14="",Assumptions!$C$8,Roster!$H14)+Assumptions!$C$9,0)</f>
        <v>0</v>
      </c>
    </row>
    <row r="58" spans="1:14" x14ac:dyDescent="0.2">
      <c r="A58" t="str">
        <f t="shared" si="2"/>
        <v>Marketing manager</v>
      </c>
      <c r="B58" t="str">
        <f t="shared" si="2"/>
        <v>Marketing</v>
      </c>
      <c r="C58" s="16">
        <f>IF(AND(Roster!$A15&lt;&gt;"",Roster!$E15&lt;&gt;"",Roster!$C15="Planned",C$5=Roster!$D15),IF(Roster!$H15="",Assumptions!$C$8,Roster!$H15)+Assumptions!$C$9,0)</f>
        <v>0</v>
      </c>
      <c r="D58" s="16">
        <f>IF(AND(Roster!$A15&lt;&gt;"",Roster!$E15&lt;&gt;"",Roster!$C15="Planned",D$5=Roster!$D15),IF(Roster!$H15="",Assumptions!$C$8,Roster!$H15)+Assumptions!$C$9,0)</f>
        <v>0</v>
      </c>
      <c r="E58" s="16">
        <f>IF(AND(Roster!$A15&lt;&gt;"",Roster!$E15&lt;&gt;"",Roster!$C15="Planned",E$5=Roster!$D15),IF(Roster!$H15="",Assumptions!$C$8,Roster!$H15)+Assumptions!$C$9,0)</f>
        <v>0</v>
      </c>
      <c r="F58" s="16">
        <f>IF(AND(Roster!$A15&lt;&gt;"",Roster!$E15&lt;&gt;"",Roster!$C15="Planned",F$5=Roster!$D15),IF(Roster!$H15="",Assumptions!$C$8,Roster!$H15)+Assumptions!$C$9,0)</f>
        <v>0</v>
      </c>
      <c r="G58" s="16">
        <f>IF(AND(Roster!$A15&lt;&gt;"",Roster!$E15&lt;&gt;"",Roster!$C15="Planned",G$5=Roster!$D15),IF(Roster!$H15="",Assumptions!$C$8,Roster!$H15)+Assumptions!$C$9,0)</f>
        <v>0</v>
      </c>
      <c r="H58" s="16">
        <f>IF(AND(Roster!$A15&lt;&gt;"",Roster!$E15&lt;&gt;"",Roster!$C15="Planned",H$5=Roster!$D15),IF(Roster!$H15="",Assumptions!$C$8,Roster!$H15)+Assumptions!$C$9,0)</f>
        <v>0</v>
      </c>
      <c r="I58" s="16">
        <f>IF(AND(Roster!$A15&lt;&gt;"",Roster!$E15&lt;&gt;"",Roster!$C15="Planned",I$5=Roster!$D15),IF(Roster!$H15="",Assumptions!$C$8,Roster!$H15)+Assumptions!$C$9,0)</f>
        <v>0</v>
      </c>
      <c r="J58" s="16">
        <f>IF(AND(Roster!$A15&lt;&gt;"",Roster!$E15&lt;&gt;"",Roster!$C15="Planned",J$5=Roster!$D15),IF(Roster!$H15="",Assumptions!$C$8,Roster!$H15)+Assumptions!$C$9,0)</f>
        <v>0</v>
      </c>
      <c r="K58" s="16">
        <f>IF(AND(Roster!$A15&lt;&gt;"",Roster!$E15&lt;&gt;"",Roster!$C15="Planned",K$5=Roster!$D15),IF(Roster!$H15="",Assumptions!$C$8,Roster!$H15)+Assumptions!$C$9,0)</f>
        <v>0</v>
      </c>
      <c r="L58" s="16">
        <f>IF(AND(Roster!$A15&lt;&gt;"",Roster!$E15&lt;&gt;"",Roster!$C15="Planned",L$5=Roster!$D15),IF(Roster!$H15="",Assumptions!$C$8,Roster!$H15)+Assumptions!$C$9,0)</f>
        <v>0</v>
      </c>
      <c r="M58" s="16">
        <f>IF(AND(Roster!$A15&lt;&gt;"",Roster!$E15&lt;&gt;"",Roster!$C15="Planned",M$5=Roster!$D15),IF(Roster!$H15="",Assumptions!$C$8,Roster!$H15)+Assumptions!$C$9,0)</f>
        <v>0</v>
      </c>
      <c r="N58" s="16">
        <f>IF(AND(Roster!$A15&lt;&gt;"",Roster!$E15&lt;&gt;"",Roster!$C15="Planned",N$5=Roster!$D15),IF(Roster!$H15="",Assumptions!$C$8,Roster!$H15)+Assumptions!$C$9,0)</f>
        <v>0</v>
      </c>
    </row>
    <row r="59" spans="1:14" x14ac:dyDescent="0.2">
      <c r="A59" t="str">
        <f t="shared" si="2"/>
        <v>Customer success manager</v>
      </c>
      <c r="B59" t="str">
        <f t="shared" si="2"/>
        <v>Customer Success</v>
      </c>
      <c r="C59" s="16">
        <f>IF(AND(Roster!$A16&lt;&gt;"",Roster!$E16&lt;&gt;"",Roster!$C16="Planned",C$5=Roster!$D16),IF(Roster!$H16="",Assumptions!$C$8,Roster!$H16)+Assumptions!$C$9,0)</f>
        <v>0</v>
      </c>
      <c r="D59" s="16">
        <f>IF(AND(Roster!$A16&lt;&gt;"",Roster!$E16&lt;&gt;"",Roster!$C16="Planned",D$5=Roster!$D16),IF(Roster!$H16="",Assumptions!$C$8,Roster!$H16)+Assumptions!$C$9,0)</f>
        <v>0</v>
      </c>
      <c r="E59" s="16">
        <f>IF(AND(Roster!$A16&lt;&gt;"",Roster!$E16&lt;&gt;"",Roster!$C16="Planned",E$5=Roster!$D16),IF(Roster!$H16="",Assumptions!$C$8,Roster!$H16)+Assumptions!$C$9,0)</f>
        <v>0</v>
      </c>
      <c r="F59" s="16">
        <f>IF(AND(Roster!$A16&lt;&gt;"",Roster!$E16&lt;&gt;"",Roster!$C16="Planned",F$5=Roster!$D16),IF(Roster!$H16="",Assumptions!$C$8,Roster!$H16)+Assumptions!$C$9,0)</f>
        <v>0</v>
      </c>
      <c r="G59" s="16">
        <f>IF(AND(Roster!$A16&lt;&gt;"",Roster!$E16&lt;&gt;"",Roster!$C16="Planned",G$5=Roster!$D16),IF(Roster!$H16="",Assumptions!$C$8,Roster!$H16)+Assumptions!$C$9,0)</f>
        <v>0</v>
      </c>
      <c r="H59" s="16">
        <f>IF(AND(Roster!$A16&lt;&gt;"",Roster!$E16&lt;&gt;"",Roster!$C16="Planned",H$5=Roster!$D16),IF(Roster!$H16="",Assumptions!$C$8,Roster!$H16)+Assumptions!$C$9,0)</f>
        <v>0</v>
      </c>
      <c r="I59" s="16">
        <f>IF(AND(Roster!$A16&lt;&gt;"",Roster!$E16&lt;&gt;"",Roster!$C16="Planned",I$5=Roster!$D16),IF(Roster!$H16="",Assumptions!$C$8,Roster!$H16)+Assumptions!$C$9,0)</f>
        <v>0</v>
      </c>
      <c r="J59" s="16">
        <f>IF(AND(Roster!$A16&lt;&gt;"",Roster!$E16&lt;&gt;"",Roster!$C16="Planned",J$5=Roster!$D16),IF(Roster!$H16="",Assumptions!$C$8,Roster!$H16)+Assumptions!$C$9,0)</f>
        <v>0</v>
      </c>
      <c r="K59" s="16">
        <f>IF(AND(Roster!$A16&lt;&gt;"",Roster!$E16&lt;&gt;"",Roster!$C16="Planned",K$5=Roster!$D16),IF(Roster!$H16="",Assumptions!$C$8,Roster!$H16)+Assumptions!$C$9,0)</f>
        <v>0</v>
      </c>
      <c r="L59" s="16">
        <f>IF(AND(Roster!$A16&lt;&gt;"",Roster!$E16&lt;&gt;"",Roster!$C16="Planned",L$5=Roster!$D16),IF(Roster!$H16="",Assumptions!$C$8,Roster!$H16)+Assumptions!$C$9,0)</f>
        <v>0</v>
      </c>
      <c r="M59" s="16">
        <f>IF(AND(Roster!$A16&lt;&gt;"",Roster!$E16&lt;&gt;"",Roster!$C16="Planned",M$5=Roster!$D16),IF(Roster!$H16="",Assumptions!$C$8,Roster!$H16)+Assumptions!$C$9,0)</f>
        <v>0</v>
      </c>
      <c r="N59" s="16">
        <f>IF(AND(Roster!$A16&lt;&gt;"",Roster!$E16&lt;&gt;"",Roster!$C16="Planned",N$5=Roster!$D16),IF(Roster!$H16="",Assumptions!$C$8,Roster!$H16)+Assumptions!$C$9,0)</f>
        <v>0</v>
      </c>
    </row>
    <row r="60" spans="1:14" x14ac:dyDescent="0.2">
      <c r="A60" t="str">
        <f t="shared" si="2"/>
        <v>Finance &amp; operations</v>
      </c>
      <c r="B60" t="str">
        <f t="shared" si="2"/>
        <v>G&amp;A</v>
      </c>
      <c r="C60" s="16">
        <f>IF(AND(Roster!$A17&lt;&gt;"",Roster!$E17&lt;&gt;"",Roster!$C17="Planned",C$5=Roster!$D17),IF(Roster!$H17="",Assumptions!$C$8,Roster!$H17)+Assumptions!$C$9,0)</f>
        <v>0</v>
      </c>
      <c r="D60" s="16">
        <f>IF(AND(Roster!$A17&lt;&gt;"",Roster!$E17&lt;&gt;"",Roster!$C17="Planned",D$5=Roster!$D17),IF(Roster!$H17="",Assumptions!$C$8,Roster!$H17)+Assumptions!$C$9,0)</f>
        <v>0</v>
      </c>
      <c r="E60" s="16">
        <f>IF(AND(Roster!$A17&lt;&gt;"",Roster!$E17&lt;&gt;"",Roster!$C17="Planned",E$5=Roster!$D17),IF(Roster!$H17="",Assumptions!$C$8,Roster!$H17)+Assumptions!$C$9,0)</f>
        <v>0</v>
      </c>
      <c r="F60" s="16">
        <f>IF(AND(Roster!$A17&lt;&gt;"",Roster!$E17&lt;&gt;"",Roster!$C17="Planned",F$5=Roster!$D17),IF(Roster!$H17="",Assumptions!$C$8,Roster!$H17)+Assumptions!$C$9,0)</f>
        <v>0</v>
      </c>
      <c r="G60" s="16">
        <f>IF(AND(Roster!$A17&lt;&gt;"",Roster!$E17&lt;&gt;"",Roster!$C17="Planned",G$5=Roster!$D17),IF(Roster!$H17="",Assumptions!$C$8,Roster!$H17)+Assumptions!$C$9,0)</f>
        <v>0</v>
      </c>
      <c r="H60" s="16">
        <f>IF(AND(Roster!$A17&lt;&gt;"",Roster!$E17&lt;&gt;"",Roster!$C17="Planned",H$5=Roster!$D17),IF(Roster!$H17="",Assumptions!$C$8,Roster!$H17)+Assumptions!$C$9,0)</f>
        <v>0</v>
      </c>
      <c r="I60" s="16">
        <f>IF(AND(Roster!$A17&lt;&gt;"",Roster!$E17&lt;&gt;"",Roster!$C17="Planned",I$5=Roster!$D17),IF(Roster!$H17="",Assumptions!$C$8,Roster!$H17)+Assumptions!$C$9,0)</f>
        <v>0</v>
      </c>
      <c r="J60" s="16">
        <f>IF(AND(Roster!$A17&lt;&gt;"",Roster!$E17&lt;&gt;"",Roster!$C17="Planned",J$5=Roster!$D17),IF(Roster!$H17="",Assumptions!$C$8,Roster!$H17)+Assumptions!$C$9,0)</f>
        <v>0</v>
      </c>
      <c r="K60" s="16">
        <f>IF(AND(Roster!$A17&lt;&gt;"",Roster!$E17&lt;&gt;"",Roster!$C17="Planned",K$5=Roster!$D17),IF(Roster!$H17="",Assumptions!$C$8,Roster!$H17)+Assumptions!$C$9,0)</f>
        <v>0</v>
      </c>
      <c r="L60" s="16">
        <f>IF(AND(Roster!$A17&lt;&gt;"",Roster!$E17&lt;&gt;"",Roster!$C17="Planned",L$5=Roster!$D17),IF(Roster!$H17="",Assumptions!$C$8,Roster!$H17)+Assumptions!$C$9,0)</f>
        <v>0</v>
      </c>
      <c r="M60" s="16">
        <f>IF(AND(Roster!$A17&lt;&gt;"",Roster!$E17&lt;&gt;"",Roster!$C17="Planned",M$5=Roster!$D17),IF(Roster!$H17="",Assumptions!$C$8,Roster!$H17)+Assumptions!$C$9,0)</f>
        <v>0</v>
      </c>
      <c r="N60" s="16">
        <f>IF(AND(Roster!$A17&lt;&gt;"",Roster!$E17&lt;&gt;"",Roster!$C17="Planned",N$5=Roster!$D17),IF(Roster!$H17="",Assumptions!$C$8,Roster!$H17)+Assumptions!$C$9,0)</f>
        <v>0</v>
      </c>
    </row>
    <row r="61" spans="1:14" x14ac:dyDescent="0.2">
      <c r="A61" t="str">
        <f t="shared" si="2"/>
        <v>Senior software engineer</v>
      </c>
      <c r="B61" t="str">
        <f t="shared" si="2"/>
        <v>Engineering</v>
      </c>
      <c r="C61" s="16">
        <f>IF(AND(Roster!$A18&lt;&gt;"",Roster!$E18&lt;&gt;"",Roster!$C18="Planned",C$5=Roster!$D18),IF(Roster!$H18="",Assumptions!$C$8,Roster!$H18)+Assumptions!$C$9,0)</f>
        <v>0</v>
      </c>
      <c r="D61" s="16">
        <f>IF(AND(Roster!$A18&lt;&gt;"",Roster!$E18&lt;&gt;"",Roster!$C18="Planned",D$5=Roster!$D18),IF(Roster!$H18="",Assumptions!$C$8,Roster!$H18)+Assumptions!$C$9,0)</f>
        <v>7975</v>
      </c>
      <c r="E61" s="16">
        <f>IF(AND(Roster!$A18&lt;&gt;"",Roster!$E18&lt;&gt;"",Roster!$C18="Planned",E$5=Roster!$D18),IF(Roster!$H18="",Assumptions!$C$8,Roster!$H18)+Assumptions!$C$9,0)</f>
        <v>0</v>
      </c>
      <c r="F61" s="16">
        <f>IF(AND(Roster!$A18&lt;&gt;"",Roster!$E18&lt;&gt;"",Roster!$C18="Planned",F$5=Roster!$D18),IF(Roster!$H18="",Assumptions!$C$8,Roster!$H18)+Assumptions!$C$9,0)</f>
        <v>0</v>
      </c>
      <c r="G61" s="16">
        <f>IF(AND(Roster!$A18&lt;&gt;"",Roster!$E18&lt;&gt;"",Roster!$C18="Planned",G$5=Roster!$D18),IF(Roster!$H18="",Assumptions!$C$8,Roster!$H18)+Assumptions!$C$9,0)</f>
        <v>0</v>
      </c>
      <c r="H61" s="16">
        <f>IF(AND(Roster!$A18&lt;&gt;"",Roster!$E18&lt;&gt;"",Roster!$C18="Planned",H$5=Roster!$D18),IF(Roster!$H18="",Assumptions!$C$8,Roster!$H18)+Assumptions!$C$9,0)</f>
        <v>0</v>
      </c>
      <c r="I61" s="16">
        <f>IF(AND(Roster!$A18&lt;&gt;"",Roster!$E18&lt;&gt;"",Roster!$C18="Planned",I$5=Roster!$D18),IF(Roster!$H18="",Assumptions!$C$8,Roster!$H18)+Assumptions!$C$9,0)</f>
        <v>0</v>
      </c>
      <c r="J61" s="16">
        <f>IF(AND(Roster!$A18&lt;&gt;"",Roster!$E18&lt;&gt;"",Roster!$C18="Planned",J$5=Roster!$D18),IF(Roster!$H18="",Assumptions!$C$8,Roster!$H18)+Assumptions!$C$9,0)</f>
        <v>0</v>
      </c>
      <c r="K61" s="16">
        <f>IF(AND(Roster!$A18&lt;&gt;"",Roster!$E18&lt;&gt;"",Roster!$C18="Planned",K$5=Roster!$D18),IF(Roster!$H18="",Assumptions!$C$8,Roster!$H18)+Assumptions!$C$9,0)</f>
        <v>0</v>
      </c>
      <c r="L61" s="16">
        <f>IF(AND(Roster!$A18&lt;&gt;"",Roster!$E18&lt;&gt;"",Roster!$C18="Planned",L$5=Roster!$D18),IF(Roster!$H18="",Assumptions!$C$8,Roster!$H18)+Assumptions!$C$9,0)</f>
        <v>0</v>
      </c>
      <c r="M61" s="16">
        <f>IF(AND(Roster!$A18&lt;&gt;"",Roster!$E18&lt;&gt;"",Roster!$C18="Planned",M$5=Roster!$D18),IF(Roster!$H18="",Assumptions!$C$8,Roster!$H18)+Assumptions!$C$9,0)</f>
        <v>0</v>
      </c>
      <c r="N61" s="16">
        <f>IF(AND(Roster!$A18&lt;&gt;"",Roster!$E18&lt;&gt;"",Roster!$C18="Planned",N$5=Roster!$D18),IF(Roster!$H18="",Assumptions!$C$8,Roster!$H18)+Assumptions!$C$9,0)</f>
        <v>0</v>
      </c>
    </row>
    <row r="62" spans="1:14" x14ac:dyDescent="0.2">
      <c r="A62" t="str">
        <f t="shared" si="2"/>
        <v>Account executive</v>
      </c>
      <c r="B62" t="str">
        <f t="shared" si="2"/>
        <v>Sales</v>
      </c>
      <c r="C62" s="16">
        <f>IF(AND(Roster!$A19&lt;&gt;"",Roster!$E19&lt;&gt;"",Roster!$C19="Planned",C$5=Roster!$D19),IF(Roster!$H19="",Assumptions!$C$8,Roster!$H19)+Assumptions!$C$9,0)</f>
        <v>0</v>
      </c>
      <c r="D62" s="16">
        <f>IF(AND(Roster!$A19&lt;&gt;"",Roster!$E19&lt;&gt;"",Roster!$C19="Planned",D$5=Roster!$D19),IF(Roster!$H19="",Assumptions!$C$8,Roster!$H19)+Assumptions!$C$9,0)</f>
        <v>0</v>
      </c>
      <c r="E62" s="16">
        <f>IF(AND(Roster!$A19&lt;&gt;"",Roster!$E19&lt;&gt;"",Roster!$C19="Planned",E$5=Roster!$D19),IF(Roster!$H19="",Assumptions!$C$8,Roster!$H19)+Assumptions!$C$9,0)</f>
        <v>7975</v>
      </c>
      <c r="F62" s="16">
        <f>IF(AND(Roster!$A19&lt;&gt;"",Roster!$E19&lt;&gt;"",Roster!$C19="Planned",F$5=Roster!$D19),IF(Roster!$H19="",Assumptions!$C$8,Roster!$H19)+Assumptions!$C$9,0)</f>
        <v>0</v>
      </c>
      <c r="G62" s="16">
        <f>IF(AND(Roster!$A19&lt;&gt;"",Roster!$E19&lt;&gt;"",Roster!$C19="Planned",G$5=Roster!$D19),IF(Roster!$H19="",Assumptions!$C$8,Roster!$H19)+Assumptions!$C$9,0)</f>
        <v>0</v>
      </c>
      <c r="H62" s="16">
        <f>IF(AND(Roster!$A19&lt;&gt;"",Roster!$E19&lt;&gt;"",Roster!$C19="Planned",H$5=Roster!$D19),IF(Roster!$H19="",Assumptions!$C$8,Roster!$H19)+Assumptions!$C$9,0)</f>
        <v>0</v>
      </c>
      <c r="I62" s="16">
        <f>IF(AND(Roster!$A19&lt;&gt;"",Roster!$E19&lt;&gt;"",Roster!$C19="Planned",I$5=Roster!$D19),IF(Roster!$H19="",Assumptions!$C$8,Roster!$H19)+Assumptions!$C$9,0)</f>
        <v>0</v>
      </c>
      <c r="J62" s="16">
        <f>IF(AND(Roster!$A19&lt;&gt;"",Roster!$E19&lt;&gt;"",Roster!$C19="Planned",J$5=Roster!$D19),IF(Roster!$H19="",Assumptions!$C$8,Roster!$H19)+Assumptions!$C$9,0)</f>
        <v>0</v>
      </c>
      <c r="K62" s="16">
        <f>IF(AND(Roster!$A19&lt;&gt;"",Roster!$E19&lt;&gt;"",Roster!$C19="Planned",K$5=Roster!$D19),IF(Roster!$H19="",Assumptions!$C$8,Roster!$H19)+Assumptions!$C$9,0)</f>
        <v>0</v>
      </c>
      <c r="L62" s="16">
        <f>IF(AND(Roster!$A19&lt;&gt;"",Roster!$E19&lt;&gt;"",Roster!$C19="Planned",L$5=Roster!$D19),IF(Roster!$H19="",Assumptions!$C$8,Roster!$H19)+Assumptions!$C$9,0)</f>
        <v>0</v>
      </c>
      <c r="M62" s="16">
        <f>IF(AND(Roster!$A19&lt;&gt;"",Roster!$E19&lt;&gt;"",Roster!$C19="Planned",M$5=Roster!$D19),IF(Roster!$H19="",Assumptions!$C$8,Roster!$H19)+Assumptions!$C$9,0)</f>
        <v>0</v>
      </c>
      <c r="N62" s="16">
        <f>IF(AND(Roster!$A19&lt;&gt;"",Roster!$E19&lt;&gt;"",Roster!$C19="Planned",N$5=Roster!$D19),IF(Roster!$H19="",Assumptions!$C$8,Roster!$H19)+Assumptions!$C$9,0)</f>
        <v>0</v>
      </c>
    </row>
    <row r="63" spans="1:14" x14ac:dyDescent="0.2">
      <c r="A63" t="str">
        <f t="shared" si="2"/>
        <v>Software engineer</v>
      </c>
      <c r="B63" t="str">
        <f t="shared" si="2"/>
        <v>Engineering</v>
      </c>
      <c r="C63" s="16">
        <f>IF(AND(Roster!$A20&lt;&gt;"",Roster!$E20&lt;&gt;"",Roster!$C20="Planned",C$5=Roster!$D20),IF(Roster!$H20="",Assumptions!$C$8,Roster!$H20)+Assumptions!$C$9,0)</f>
        <v>0</v>
      </c>
      <c r="D63" s="16">
        <f>IF(AND(Roster!$A20&lt;&gt;"",Roster!$E20&lt;&gt;"",Roster!$C20="Planned",D$5=Roster!$D20),IF(Roster!$H20="",Assumptions!$C$8,Roster!$H20)+Assumptions!$C$9,0)</f>
        <v>0</v>
      </c>
      <c r="E63" s="16">
        <f>IF(AND(Roster!$A20&lt;&gt;"",Roster!$E20&lt;&gt;"",Roster!$C20="Planned",E$5=Roster!$D20),IF(Roster!$H20="",Assumptions!$C$8,Roster!$H20)+Assumptions!$C$9,0)</f>
        <v>0</v>
      </c>
      <c r="F63" s="16">
        <f>IF(AND(Roster!$A20&lt;&gt;"",Roster!$E20&lt;&gt;"",Roster!$C20="Planned",F$5=Roster!$D20),IF(Roster!$H20="",Assumptions!$C$8,Roster!$H20)+Assumptions!$C$9,0)</f>
        <v>7975</v>
      </c>
      <c r="G63" s="16">
        <f>IF(AND(Roster!$A20&lt;&gt;"",Roster!$E20&lt;&gt;"",Roster!$C20="Planned",G$5=Roster!$D20),IF(Roster!$H20="",Assumptions!$C$8,Roster!$H20)+Assumptions!$C$9,0)</f>
        <v>0</v>
      </c>
      <c r="H63" s="16">
        <f>IF(AND(Roster!$A20&lt;&gt;"",Roster!$E20&lt;&gt;"",Roster!$C20="Planned",H$5=Roster!$D20),IF(Roster!$H20="",Assumptions!$C$8,Roster!$H20)+Assumptions!$C$9,0)</f>
        <v>0</v>
      </c>
      <c r="I63" s="16">
        <f>IF(AND(Roster!$A20&lt;&gt;"",Roster!$E20&lt;&gt;"",Roster!$C20="Planned",I$5=Roster!$D20),IF(Roster!$H20="",Assumptions!$C$8,Roster!$H20)+Assumptions!$C$9,0)</f>
        <v>0</v>
      </c>
      <c r="J63" s="16">
        <f>IF(AND(Roster!$A20&lt;&gt;"",Roster!$E20&lt;&gt;"",Roster!$C20="Planned",J$5=Roster!$D20),IF(Roster!$H20="",Assumptions!$C$8,Roster!$H20)+Assumptions!$C$9,0)</f>
        <v>0</v>
      </c>
      <c r="K63" s="16">
        <f>IF(AND(Roster!$A20&lt;&gt;"",Roster!$E20&lt;&gt;"",Roster!$C20="Planned",K$5=Roster!$D20),IF(Roster!$H20="",Assumptions!$C$8,Roster!$H20)+Assumptions!$C$9,0)</f>
        <v>0</v>
      </c>
      <c r="L63" s="16">
        <f>IF(AND(Roster!$A20&lt;&gt;"",Roster!$E20&lt;&gt;"",Roster!$C20="Planned",L$5=Roster!$D20),IF(Roster!$H20="",Assumptions!$C$8,Roster!$H20)+Assumptions!$C$9,0)</f>
        <v>0</v>
      </c>
      <c r="M63" s="16">
        <f>IF(AND(Roster!$A20&lt;&gt;"",Roster!$E20&lt;&gt;"",Roster!$C20="Planned",M$5=Roster!$D20),IF(Roster!$H20="",Assumptions!$C$8,Roster!$H20)+Assumptions!$C$9,0)</f>
        <v>0</v>
      </c>
      <c r="N63" s="16">
        <f>IF(AND(Roster!$A20&lt;&gt;"",Roster!$E20&lt;&gt;"",Roster!$C20="Planned",N$5=Roster!$D20),IF(Roster!$H20="",Assumptions!$C$8,Roster!$H20)+Assumptions!$C$9,0)</f>
        <v>0</v>
      </c>
    </row>
    <row r="64" spans="1:14" x14ac:dyDescent="0.2">
      <c r="A64" t="str">
        <f t="shared" si="2"/>
        <v>Sales development rep</v>
      </c>
      <c r="B64" t="str">
        <f t="shared" si="2"/>
        <v>Sales</v>
      </c>
      <c r="C64" s="16">
        <f>IF(AND(Roster!$A21&lt;&gt;"",Roster!$E21&lt;&gt;"",Roster!$C21="Planned",C$5=Roster!$D21),IF(Roster!$H21="",Assumptions!$C$8,Roster!$H21)+Assumptions!$C$9,0)</f>
        <v>0</v>
      </c>
      <c r="D64" s="16">
        <f>IF(AND(Roster!$A21&lt;&gt;"",Roster!$E21&lt;&gt;"",Roster!$C21="Planned",D$5=Roster!$D21),IF(Roster!$H21="",Assumptions!$C$8,Roster!$H21)+Assumptions!$C$9,0)</f>
        <v>0</v>
      </c>
      <c r="E64" s="16">
        <f>IF(AND(Roster!$A21&lt;&gt;"",Roster!$E21&lt;&gt;"",Roster!$C21="Planned",E$5=Roster!$D21),IF(Roster!$H21="",Assumptions!$C$8,Roster!$H21)+Assumptions!$C$9,0)</f>
        <v>0</v>
      </c>
      <c r="F64" s="16">
        <f>IF(AND(Roster!$A21&lt;&gt;"",Roster!$E21&lt;&gt;"",Roster!$C21="Planned",F$5=Roster!$D21),IF(Roster!$H21="",Assumptions!$C$8,Roster!$H21)+Assumptions!$C$9,0)</f>
        <v>0</v>
      </c>
      <c r="G64" s="16">
        <f>IF(AND(Roster!$A21&lt;&gt;"",Roster!$E21&lt;&gt;"",Roster!$C21="Planned",G$5=Roster!$D21),IF(Roster!$H21="",Assumptions!$C$8,Roster!$H21)+Assumptions!$C$9,0)</f>
        <v>7975</v>
      </c>
      <c r="H64" s="16">
        <f>IF(AND(Roster!$A21&lt;&gt;"",Roster!$E21&lt;&gt;"",Roster!$C21="Planned",H$5=Roster!$D21),IF(Roster!$H21="",Assumptions!$C$8,Roster!$H21)+Assumptions!$C$9,0)</f>
        <v>0</v>
      </c>
      <c r="I64" s="16">
        <f>IF(AND(Roster!$A21&lt;&gt;"",Roster!$E21&lt;&gt;"",Roster!$C21="Planned",I$5=Roster!$D21),IF(Roster!$H21="",Assumptions!$C$8,Roster!$H21)+Assumptions!$C$9,0)</f>
        <v>0</v>
      </c>
      <c r="J64" s="16">
        <f>IF(AND(Roster!$A21&lt;&gt;"",Roster!$E21&lt;&gt;"",Roster!$C21="Planned",J$5=Roster!$D21),IF(Roster!$H21="",Assumptions!$C$8,Roster!$H21)+Assumptions!$C$9,0)</f>
        <v>0</v>
      </c>
      <c r="K64" s="16">
        <f>IF(AND(Roster!$A21&lt;&gt;"",Roster!$E21&lt;&gt;"",Roster!$C21="Planned",K$5=Roster!$D21),IF(Roster!$H21="",Assumptions!$C$8,Roster!$H21)+Assumptions!$C$9,0)</f>
        <v>0</v>
      </c>
      <c r="L64" s="16">
        <f>IF(AND(Roster!$A21&lt;&gt;"",Roster!$E21&lt;&gt;"",Roster!$C21="Planned",L$5=Roster!$D21),IF(Roster!$H21="",Assumptions!$C$8,Roster!$H21)+Assumptions!$C$9,0)</f>
        <v>0</v>
      </c>
      <c r="M64" s="16">
        <f>IF(AND(Roster!$A21&lt;&gt;"",Roster!$E21&lt;&gt;"",Roster!$C21="Planned",M$5=Roster!$D21),IF(Roster!$H21="",Assumptions!$C$8,Roster!$H21)+Assumptions!$C$9,0)</f>
        <v>0</v>
      </c>
      <c r="N64" s="16">
        <f>IF(AND(Roster!$A21&lt;&gt;"",Roster!$E21&lt;&gt;"",Roster!$C21="Planned",N$5=Roster!$D21),IF(Roster!$H21="",Assumptions!$C$8,Roster!$H21)+Assumptions!$C$9,0)</f>
        <v>0</v>
      </c>
    </row>
    <row r="65" spans="1:14" x14ac:dyDescent="0.2">
      <c r="A65" t="str">
        <f t="shared" si="2"/>
        <v>Customer success specialist</v>
      </c>
      <c r="B65" t="str">
        <f t="shared" si="2"/>
        <v>Customer Success</v>
      </c>
      <c r="C65" s="16">
        <f>IF(AND(Roster!$A22&lt;&gt;"",Roster!$E22&lt;&gt;"",Roster!$C22="Planned",C$5=Roster!$D22),IF(Roster!$H22="",Assumptions!$C$8,Roster!$H22)+Assumptions!$C$9,0)</f>
        <v>0</v>
      </c>
      <c r="D65" s="16">
        <f>IF(AND(Roster!$A22&lt;&gt;"",Roster!$E22&lt;&gt;"",Roster!$C22="Planned",D$5=Roster!$D22),IF(Roster!$H22="",Assumptions!$C$8,Roster!$H22)+Assumptions!$C$9,0)</f>
        <v>0</v>
      </c>
      <c r="E65" s="16">
        <f>IF(AND(Roster!$A22&lt;&gt;"",Roster!$E22&lt;&gt;"",Roster!$C22="Planned",E$5=Roster!$D22),IF(Roster!$H22="",Assumptions!$C$8,Roster!$H22)+Assumptions!$C$9,0)</f>
        <v>0</v>
      </c>
      <c r="F65" s="16">
        <f>IF(AND(Roster!$A22&lt;&gt;"",Roster!$E22&lt;&gt;"",Roster!$C22="Planned",F$5=Roster!$D22),IF(Roster!$H22="",Assumptions!$C$8,Roster!$H22)+Assumptions!$C$9,0)</f>
        <v>0</v>
      </c>
      <c r="G65" s="16">
        <f>IF(AND(Roster!$A22&lt;&gt;"",Roster!$E22&lt;&gt;"",Roster!$C22="Planned",G$5=Roster!$D22),IF(Roster!$H22="",Assumptions!$C$8,Roster!$H22)+Assumptions!$C$9,0)</f>
        <v>0</v>
      </c>
      <c r="H65" s="16">
        <f>IF(AND(Roster!$A22&lt;&gt;"",Roster!$E22&lt;&gt;"",Roster!$C22="Planned",H$5=Roster!$D22),IF(Roster!$H22="",Assumptions!$C$8,Roster!$H22)+Assumptions!$C$9,0)</f>
        <v>7975</v>
      </c>
      <c r="I65" s="16">
        <f>IF(AND(Roster!$A22&lt;&gt;"",Roster!$E22&lt;&gt;"",Roster!$C22="Planned",I$5=Roster!$D22),IF(Roster!$H22="",Assumptions!$C$8,Roster!$H22)+Assumptions!$C$9,0)</f>
        <v>0</v>
      </c>
      <c r="J65" s="16">
        <f>IF(AND(Roster!$A22&lt;&gt;"",Roster!$E22&lt;&gt;"",Roster!$C22="Planned",J$5=Roster!$D22),IF(Roster!$H22="",Assumptions!$C$8,Roster!$H22)+Assumptions!$C$9,0)</f>
        <v>0</v>
      </c>
      <c r="K65" s="16">
        <f>IF(AND(Roster!$A22&lt;&gt;"",Roster!$E22&lt;&gt;"",Roster!$C22="Planned",K$5=Roster!$D22),IF(Roster!$H22="",Assumptions!$C$8,Roster!$H22)+Assumptions!$C$9,0)</f>
        <v>0</v>
      </c>
      <c r="L65" s="16">
        <f>IF(AND(Roster!$A22&lt;&gt;"",Roster!$E22&lt;&gt;"",Roster!$C22="Planned",L$5=Roster!$D22),IF(Roster!$H22="",Assumptions!$C$8,Roster!$H22)+Assumptions!$C$9,0)</f>
        <v>0</v>
      </c>
      <c r="M65" s="16">
        <f>IF(AND(Roster!$A22&lt;&gt;"",Roster!$E22&lt;&gt;"",Roster!$C22="Planned",M$5=Roster!$D22),IF(Roster!$H22="",Assumptions!$C$8,Roster!$H22)+Assumptions!$C$9,0)</f>
        <v>0</v>
      </c>
      <c r="N65" s="16">
        <f>IF(AND(Roster!$A22&lt;&gt;"",Roster!$E22&lt;&gt;"",Roster!$C22="Planned",N$5=Roster!$D22),IF(Roster!$H22="",Assumptions!$C$8,Roster!$H22)+Assumptions!$C$9,0)</f>
        <v>0</v>
      </c>
    </row>
    <row r="66" spans="1:14" x14ac:dyDescent="0.2">
      <c r="A66" t="str">
        <f t="shared" si="2"/>
        <v>Account executive</v>
      </c>
      <c r="B66" t="str">
        <f t="shared" si="2"/>
        <v>Sales</v>
      </c>
      <c r="C66" s="16">
        <f>IF(AND(Roster!$A23&lt;&gt;"",Roster!$E23&lt;&gt;"",Roster!$C23="Planned",C$5=Roster!$D23),IF(Roster!$H23="",Assumptions!$C$8,Roster!$H23)+Assumptions!$C$9,0)</f>
        <v>0</v>
      </c>
      <c r="D66" s="16">
        <f>IF(AND(Roster!$A23&lt;&gt;"",Roster!$E23&lt;&gt;"",Roster!$C23="Planned",D$5=Roster!$D23),IF(Roster!$H23="",Assumptions!$C$8,Roster!$H23)+Assumptions!$C$9,0)</f>
        <v>0</v>
      </c>
      <c r="E66" s="16">
        <f>IF(AND(Roster!$A23&lt;&gt;"",Roster!$E23&lt;&gt;"",Roster!$C23="Planned",E$5=Roster!$D23),IF(Roster!$H23="",Assumptions!$C$8,Roster!$H23)+Assumptions!$C$9,0)</f>
        <v>0</v>
      </c>
      <c r="F66" s="16">
        <f>IF(AND(Roster!$A23&lt;&gt;"",Roster!$E23&lt;&gt;"",Roster!$C23="Planned",F$5=Roster!$D23),IF(Roster!$H23="",Assumptions!$C$8,Roster!$H23)+Assumptions!$C$9,0)</f>
        <v>0</v>
      </c>
      <c r="G66" s="16">
        <f>IF(AND(Roster!$A23&lt;&gt;"",Roster!$E23&lt;&gt;"",Roster!$C23="Planned",G$5=Roster!$D23),IF(Roster!$H23="",Assumptions!$C$8,Roster!$H23)+Assumptions!$C$9,0)</f>
        <v>0</v>
      </c>
      <c r="H66" s="16">
        <f>IF(AND(Roster!$A23&lt;&gt;"",Roster!$E23&lt;&gt;"",Roster!$C23="Planned",H$5=Roster!$D23),IF(Roster!$H23="",Assumptions!$C$8,Roster!$H23)+Assumptions!$C$9,0)</f>
        <v>0</v>
      </c>
      <c r="I66" s="16">
        <f>IF(AND(Roster!$A23&lt;&gt;"",Roster!$E23&lt;&gt;"",Roster!$C23="Planned",I$5=Roster!$D23),IF(Roster!$H23="",Assumptions!$C$8,Roster!$H23)+Assumptions!$C$9,0)</f>
        <v>7975</v>
      </c>
      <c r="J66" s="16">
        <f>IF(AND(Roster!$A23&lt;&gt;"",Roster!$E23&lt;&gt;"",Roster!$C23="Planned",J$5=Roster!$D23),IF(Roster!$H23="",Assumptions!$C$8,Roster!$H23)+Assumptions!$C$9,0)</f>
        <v>0</v>
      </c>
      <c r="K66" s="16">
        <f>IF(AND(Roster!$A23&lt;&gt;"",Roster!$E23&lt;&gt;"",Roster!$C23="Planned",K$5=Roster!$D23),IF(Roster!$H23="",Assumptions!$C$8,Roster!$H23)+Assumptions!$C$9,0)</f>
        <v>0</v>
      </c>
      <c r="L66" s="16">
        <f>IF(AND(Roster!$A23&lt;&gt;"",Roster!$E23&lt;&gt;"",Roster!$C23="Planned",L$5=Roster!$D23),IF(Roster!$H23="",Assumptions!$C$8,Roster!$H23)+Assumptions!$C$9,0)</f>
        <v>0</v>
      </c>
      <c r="M66" s="16">
        <f>IF(AND(Roster!$A23&lt;&gt;"",Roster!$E23&lt;&gt;"",Roster!$C23="Planned",M$5=Roster!$D23),IF(Roster!$H23="",Assumptions!$C$8,Roster!$H23)+Assumptions!$C$9,0)</f>
        <v>0</v>
      </c>
      <c r="N66" s="16">
        <f>IF(AND(Roster!$A23&lt;&gt;"",Roster!$E23&lt;&gt;"",Roster!$C23="Planned",N$5=Roster!$D23),IF(Roster!$H23="",Assumptions!$C$8,Roster!$H23)+Assumptions!$C$9,0)</f>
        <v>0</v>
      </c>
    </row>
    <row r="67" spans="1:14" x14ac:dyDescent="0.2">
      <c r="A67" t="str">
        <f t="shared" si="2"/>
        <v>Growth marketer</v>
      </c>
      <c r="B67" t="str">
        <f t="shared" si="2"/>
        <v>Marketing</v>
      </c>
      <c r="C67" s="16">
        <f>IF(AND(Roster!$A24&lt;&gt;"",Roster!$E24&lt;&gt;"",Roster!$C24="Planned",C$5=Roster!$D24),IF(Roster!$H24="",Assumptions!$C$8,Roster!$H24)+Assumptions!$C$9,0)</f>
        <v>0</v>
      </c>
      <c r="D67" s="16">
        <f>IF(AND(Roster!$A24&lt;&gt;"",Roster!$E24&lt;&gt;"",Roster!$C24="Planned",D$5=Roster!$D24),IF(Roster!$H24="",Assumptions!$C$8,Roster!$H24)+Assumptions!$C$9,0)</f>
        <v>0</v>
      </c>
      <c r="E67" s="16">
        <f>IF(AND(Roster!$A24&lt;&gt;"",Roster!$E24&lt;&gt;"",Roster!$C24="Planned",E$5=Roster!$D24),IF(Roster!$H24="",Assumptions!$C$8,Roster!$H24)+Assumptions!$C$9,0)</f>
        <v>0</v>
      </c>
      <c r="F67" s="16">
        <f>IF(AND(Roster!$A24&lt;&gt;"",Roster!$E24&lt;&gt;"",Roster!$C24="Planned",F$5=Roster!$D24),IF(Roster!$H24="",Assumptions!$C$8,Roster!$H24)+Assumptions!$C$9,0)</f>
        <v>0</v>
      </c>
      <c r="G67" s="16">
        <f>IF(AND(Roster!$A24&lt;&gt;"",Roster!$E24&lt;&gt;"",Roster!$C24="Planned",G$5=Roster!$D24),IF(Roster!$H24="",Assumptions!$C$8,Roster!$H24)+Assumptions!$C$9,0)</f>
        <v>0</v>
      </c>
      <c r="H67" s="16">
        <f>IF(AND(Roster!$A24&lt;&gt;"",Roster!$E24&lt;&gt;"",Roster!$C24="Planned",H$5=Roster!$D24),IF(Roster!$H24="",Assumptions!$C$8,Roster!$H24)+Assumptions!$C$9,0)</f>
        <v>0</v>
      </c>
      <c r="I67" s="16">
        <f>IF(AND(Roster!$A24&lt;&gt;"",Roster!$E24&lt;&gt;"",Roster!$C24="Planned",I$5=Roster!$D24),IF(Roster!$H24="",Assumptions!$C$8,Roster!$H24)+Assumptions!$C$9,0)</f>
        <v>0</v>
      </c>
      <c r="J67" s="16">
        <f>IF(AND(Roster!$A24&lt;&gt;"",Roster!$E24&lt;&gt;"",Roster!$C24="Planned",J$5=Roster!$D24),IF(Roster!$H24="",Assumptions!$C$8,Roster!$H24)+Assumptions!$C$9,0)</f>
        <v>7975</v>
      </c>
      <c r="K67" s="16">
        <f>IF(AND(Roster!$A24&lt;&gt;"",Roster!$E24&lt;&gt;"",Roster!$C24="Planned",K$5=Roster!$D24),IF(Roster!$H24="",Assumptions!$C$8,Roster!$H24)+Assumptions!$C$9,0)</f>
        <v>0</v>
      </c>
      <c r="L67" s="16">
        <f>IF(AND(Roster!$A24&lt;&gt;"",Roster!$E24&lt;&gt;"",Roster!$C24="Planned",L$5=Roster!$D24),IF(Roster!$H24="",Assumptions!$C$8,Roster!$H24)+Assumptions!$C$9,0)</f>
        <v>0</v>
      </c>
      <c r="M67" s="16">
        <f>IF(AND(Roster!$A24&lt;&gt;"",Roster!$E24&lt;&gt;"",Roster!$C24="Planned",M$5=Roster!$D24),IF(Roster!$H24="",Assumptions!$C$8,Roster!$H24)+Assumptions!$C$9,0)</f>
        <v>0</v>
      </c>
      <c r="N67" s="16">
        <f>IF(AND(Roster!$A24&lt;&gt;"",Roster!$E24&lt;&gt;"",Roster!$C24="Planned",N$5=Roster!$D24),IF(Roster!$H24="",Assumptions!$C$8,Roster!$H24)+Assumptions!$C$9,0)</f>
        <v>0</v>
      </c>
    </row>
    <row r="68" spans="1:14" x14ac:dyDescent="0.2">
      <c r="A68" t="str">
        <f t="shared" si="2"/>
        <v>Software engineer</v>
      </c>
      <c r="B68" t="str">
        <f t="shared" si="2"/>
        <v>Engineering</v>
      </c>
      <c r="C68" s="16">
        <f>IF(AND(Roster!$A25&lt;&gt;"",Roster!$E25&lt;&gt;"",Roster!$C25="Planned",C$5=Roster!$D25),IF(Roster!$H25="",Assumptions!$C$8,Roster!$H25)+Assumptions!$C$9,0)</f>
        <v>0</v>
      </c>
      <c r="D68" s="16">
        <f>IF(AND(Roster!$A25&lt;&gt;"",Roster!$E25&lt;&gt;"",Roster!$C25="Planned",D$5=Roster!$D25),IF(Roster!$H25="",Assumptions!$C$8,Roster!$H25)+Assumptions!$C$9,0)</f>
        <v>0</v>
      </c>
      <c r="E68" s="16">
        <f>IF(AND(Roster!$A25&lt;&gt;"",Roster!$E25&lt;&gt;"",Roster!$C25="Planned",E$5=Roster!$D25),IF(Roster!$H25="",Assumptions!$C$8,Roster!$H25)+Assumptions!$C$9,0)</f>
        <v>0</v>
      </c>
      <c r="F68" s="16">
        <f>IF(AND(Roster!$A25&lt;&gt;"",Roster!$E25&lt;&gt;"",Roster!$C25="Planned",F$5=Roster!$D25),IF(Roster!$H25="",Assumptions!$C$8,Roster!$H25)+Assumptions!$C$9,0)</f>
        <v>0</v>
      </c>
      <c r="G68" s="16">
        <f>IF(AND(Roster!$A25&lt;&gt;"",Roster!$E25&lt;&gt;"",Roster!$C25="Planned",G$5=Roster!$D25),IF(Roster!$H25="",Assumptions!$C$8,Roster!$H25)+Assumptions!$C$9,0)</f>
        <v>0</v>
      </c>
      <c r="H68" s="16">
        <f>IF(AND(Roster!$A25&lt;&gt;"",Roster!$E25&lt;&gt;"",Roster!$C25="Planned",H$5=Roster!$D25),IF(Roster!$H25="",Assumptions!$C$8,Roster!$H25)+Assumptions!$C$9,0)</f>
        <v>0</v>
      </c>
      <c r="I68" s="16">
        <f>IF(AND(Roster!$A25&lt;&gt;"",Roster!$E25&lt;&gt;"",Roster!$C25="Planned",I$5=Roster!$D25),IF(Roster!$H25="",Assumptions!$C$8,Roster!$H25)+Assumptions!$C$9,0)</f>
        <v>0</v>
      </c>
      <c r="J68" s="16">
        <f>IF(AND(Roster!$A25&lt;&gt;"",Roster!$E25&lt;&gt;"",Roster!$C25="Planned",J$5=Roster!$D25),IF(Roster!$H25="",Assumptions!$C$8,Roster!$H25)+Assumptions!$C$9,0)</f>
        <v>0</v>
      </c>
      <c r="K68" s="16">
        <f>IF(AND(Roster!$A25&lt;&gt;"",Roster!$E25&lt;&gt;"",Roster!$C25="Planned",K$5=Roster!$D25),IF(Roster!$H25="",Assumptions!$C$8,Roster!$H25)+Assumptions!$C$9,0)</f>
        <v>0</v>
      </c>
      <c r="L68" s="16">
        <f>IF(AND(Roster!$A25&lt;&gt;"",Roster!$E25&lt;&gt;"",Roster!$C25="Planned",L$5=Roster!$D25),IF(Roster!$H25="",Assumptions!$C$8,Roster!$H25)+Assumptions!$C$9,0)</f>
        <v>7975</v>
      </c>
      <c r="M68" s="16">
        <f>IF(AND(Roster!$A25&lt;&gt;"",Roster!$E25&lt;&gt;"",Roster!$C25="Planned",M$5=Roster!$D25),IF(Roster!$H25="",Assumptions!$C$8,Roster!$H25)+Assumptions!$C$9,0)</f>
        <v>0</v>
      </c>
      <c r="N68" s="16">
        <f>IF(AND(Roster!$A25&lt;&gt;"",Roster!$E25&lt;&gt;"",Roster!$C25="Planned",N$5=Roster!$D25),IF(Roster!$H25="",Assumptions!$C$8,Roster!$H25)+Assumptions!$C$9,0)</f>
        <v>0</v>
      </c>
    </row>
    <row r="69" spans="1:14" x14ac:dyDescent="0.2">
      <c r="A69" t="str">
        <f t="shared" ref="A69:B88" si="3">A26</f>
        <v/>
      </c>
      <c r="B69" t="str">
        <f t="shared" si="3"/>
        <v/>
      </c>
      <c r="C69" s="16">
        <f>IF(AND(Roster!$A26&lt;&gt;"",Roster!$E26&lt;&gt;"",Roster!$C26="Planned",C$5=Roster!$D26),IF(Roster!$H26="",Assumptions!$C$8,Roster!$H26)+Assumptions!$C$9,0)</f>
        <v>0</v>
      </c>
      <c r="D69" s="16">
        <f>IF(AND(Roster!$A26&lt;&gt;"",Roster!$E26&lt;&gt;"",Roster!$C26="Planned",D$5=Roster!$D26),IF(Roster!$H26="",Assumptions!$C$8,Roster!$H26)+Assumptions!$C$9,0)</f>
        <v>0</v>
      </c>
      <c r="E69" s="16">
        <f>IF(AND(Roster!$A26&lt;&gt;"",Roster!$E26&lt;&gt;"",Roster!$C26="Planned",E$5=Roster!$D26),IF(Roster!$H26="",Assumptions!$C$8,Roster!$H26)+Assumptions!$C$9,0)</f>
        <v>0</v>
      </c>
      <c r="F69" s="16">
        <f>IF(AND(Roster!$A26&lt;&gt;"",Roster!$E26&lt;&gt;"",Roster!$C26="Planned",F$5=Roster!$D26),IF(Roster!$H26="",Assumptions!$C$8,Roster!$H26)+Assumptions!$C$9,0)</f>
        <v>0</v>
      </c>
      <c r="G69" s="16">
        <f>IF(AND(Roster!$A26&lt;&gt;"",Roster!$E26&lt;&gt;"",Roster!$C26="Planned",G$5=Roster!$D26),IF(Roster!$H26="",Assumptions!$C$8,Roster!$H26)+Assumptions!$C$9,0)</f>
        <v>0</v>
      </c>
      <c r="H69" s="16">
        <f>IF(AND(Roster!$A26&lt;&gt;"",Roster!$E26&lt;&gt;"",Roster!$C26="Planned",H$5=Roster!$D26),IF(Roster!$H26="",Assumptions!$C$8,Roster!$H26)+Assumptions!$C$9,0)</f>
        <v>0</v>
      </c>
      <c r="I69" s="16">
        <f>IF(AND(Roster!$A26&lt;&gt;"",Roster!$E26&lt;&gt;"",Roster!$C26="Planned",I$5=Roster!$D26),IF(Roster!$H26="",Assumptions!$C$8,Roster!$H26)+Assumptions!$C$9,0)</f>
        <v>0</v>
      </c>
      <c r="J69" s="16">
        <f>IF(AND(Roster!$A26&lt;&gt;"",Roster!$E26&lt;&gt;"",Roster!$C26="Planned",J$5=Roster!$D26),IF(Roster!$H26="",Assumptions!$C$8,Roster!$H26)+Assumptions!$C$9,0)</f>
        <v>0</v>
      </c>
      <c r="K69" s="16">
        <f>IF(AND(Roster!$A26&lt;&gt;"",Roster!$E26&lt;&gt;"",Roster!$C26="Planned",K$5=Roster!$D26),IF(Roster!$H26="",Assumptions!$C$8,Roster!$H26)+Assumptions!$C$9,0)</f>
        <v>0</v>
      </c>
      <c r="L69" s="16">
        <f>IF(AND(Roster!$A26&lt;&gt;"",Roster!$E26&lt;&gt;"",Roster!$C26="Planned",L$5=Roster!$D26),IF(Roster!$H26="",Assumptions!$C$8,Roster!$H26)+Assumptions!$C$9,0)</f>
        <v>0</v>
      </c>
      <c r="M69" s="16">
        <f>IF(AND(Roster!$A26&lt;&gt;"",Roster!$E26&lt;&gt;"",Roster!$C26="Planned",M$5=Roster!$D26),IF(Roster!$H26="",Assumptions!$C$8,Roster!$H26)+Assumptions!$C$9,0)</f>
        <v>0</v>
      </c>
      <c r="N69" s="16">
        <f>IF(AND(Roster!$A26&lt;&gt;"",Roster!$E26&lt;&gt;"",Roster!$C26="Planned",N$5=Roster!$D26),IF(Roster!$H26="",Assumptions!$C$8,Roster!$H26)+Assumptions!$C$9,0)</f>
        <v>0</v>
      </c>
    </row>
    <row r="70" spans="1:14" x14ac:dyDescent="0.2">
      <c r="A70" t="str">
        <f t="shared" si="3"/>
        <v/>
      </c>
      <c r="B70" t="str">
        <f t="shared" si="3"/>
        <v/>
      </c>
      <c r="C70" s="16">
        <f>IF(AND(Roster!$A27&lt;&gt;"",Roster!$E27&lt;&gt;"",Roster!$C27="Planned",C$5=Roster!$D27),IF(Roster!$H27="",Assumptions!$C$8,Roster!$H27)+Assumptions!$C$9,0)</f>
        <v>0</v>
      </c>
      <c r="D70" s="16">
        <f>IF(AND(Roster!$A27&lt;&gt;"",Roster!$E27&lt;&gt;"",Roster!$C27="Planned",D$5=Roster!$D27),IF(Roster!$H27="",Assumptions!$C$8,Roster!$H27)+Assumptions!$C$9,0)</f>
        <v>0</v>
      </c>
      <c r="E70" s="16">
        <f>IF(AND(Roster!$A27&lt;&gt;"",Roster!$E27&lt;&gt;"",Roster!$C27="Planned",E$5=Roster!$D27),IF(Roster!$H27="",Assumptions!$C$8,Roster!$H27)+Assumptions!$C$9,0)</f>
        <v>0</v>
      </c>
      <c r="F70" s="16">
        <f>IF(AND(Roster!$A27&lt;&gt;"",Roster!$E27&lt;&gt;"",Roster!$C27="Planned",F$5=Roster!$D27),IF(Roster!$H27="",Assumptions!$C$8,Roster!$H27)+Assumptions!$C$9,0)</f>
        <v>0</v>
      </c>
      <c r="G70" s="16">
        <f>IF(AND(Roster!$A27&lt;&gt;"",Roster!$E27&lt;&gt;"",Roster!$C27="Planned",G$5=Roster!$D27),IF(Roster!$H27="",Assumptions!$C$8,Roster!$H27)+Assumptions!$C$9,0)</f>
        <v>0</v>
      </c>
      <c r="H70" s="16">
        <f>IF(AND(Roster!$A27&lt;&gt;"",Roster!$E27&lt;&gt;"",Roster!$C27="Planned",H$5=Roster!$D27),IF(Roster!$H27="",Assumptions!$C$8,Roster!$H27)+Assumptions!$C$9,0)</f>
        <v>0</v>
      </c>
      <c r="I70" s="16">
        <f>IF(AND(Roster!$A27&lt;&gt;"",Roster!$E27&lt;&gt;"",Roster!$C27="Planned",I$5=Roster!$D27),IF(Roster!$H27="",Assumptions!$C$8,Roster!$H27)+Assumptions!$C$9,0)</f>
        <v>0</v>
      </c>
      <c r="J70" s="16">
        <f>IF(AND(Roster!$A27&lt;&gt;"",Roster!$E27&lt;&gt;"",Roster!$C27="Planned",J$5=Roster!$D27),IF(Roster!$H27="",Assumptions!$C$8,Roster!$H27)+Assumptions!$C$9,0)</f>
        <v>0</v>
      </c>
      <c r="K70" s="16">
        <f>IF(AND(Roster!$A27&lt;&gt;"",Roster!$E27&lt;&gt;"",Roster!$C27="Planned",K$5=Roster!$D27),IF(Roster!$H27="",Assumptions!$C$8,Roster!$H27)+Assumptions!$C$9,0)</f>
        <v>0</v>
      </c>
      <c r="L70" s="16">
        <f>IF(AND(Roster!$A27&lt;&gt;"",Roster!$E27&lt;&gt;"",Roster!$C27="Planned",L$5=Roster!$D27),IF(Roster!$H27="",Assumptions!$C$8,Roster!$H27)+Assumptions!$C$9,0)</f>
        <v>0</v>
      </c>
      <c r="M70" s="16">
        <f>IF(AND(Roster!$A27&lt;&gt;"",Roster!$E27&lt;&gt;"",Roster!$C27="Planned",M$5=Roster!$D27),IF(Roster!$H27="",Assumptions!$C$8,Roster!$H27)+Assumptions!$C$9,0)</f>
        <v>0</v>
      </c>
      <c r="N70" s="16">
        <f>IF(AND(Roster!$A27&lt;&gt;"",Roster!$E27&lt;&gt;"",Roster!$C27="Planned",N$5=Roster!$D27),IF(Roster!$H27="",Assumptions!$C$8,Roster!$H27)+Assumptions!$C$9,0)</f>
        <v>0</v>
      </c>
    </row>
    <row r="71" spans="1:14" x14ac:dyDescent="0.2">
      <c r="A71" t="str">
        <f t="shared" si="3"/>
        <v/>
      </c>
      <c r="B71" t="str">
        <f t="shared" si="3"/>
        <v/>
      </c>
      <c r="C71" s="16">
        <f>IF(AND(Roster!$A28&lt;&gt;"",Roster!$E28&lt;&gt;"",Roster!$C28="Planned",C$5=Roster!$D28),IF(Roster!$H28="",Assumptions!$C$8,Roster!$H28)+Assumptions!$C$9,0)</f>
        <v>0</v>
      </c>
      <c r="D71" s="16">
        <f>IF(AND(Roster!$A28&lt;&gt;"",Roster!$E28&lt;&gt;"",Roster!$C28="Planned",D$5=Roster!$D28),IF(Roster!$H28="",Assumptions!$C$8,Roster!$H28)+Assumptions!$C$9,0)</f>
        <v>0</v>
      </c>
      <c r="E71" s="16">
        <f>IF(AND(Roster!$A28&lt;&gt;"",Roster!$E28&lt;&gt;"",Roster!$C28="Planned",E$5=Roster!$D28),IF(Roster!$H28="",Assumptions!$C$8,Roster!$H28)+Assumptions!$C$9,0)</f>
        <v>0</v>
      </c>
      <c r="F71" s="16">
        <f>IF(AND(Roster!$A28&lt;&gt;"",Roster!$E28&lt;&gt;"",Roster!$C28="Planned",F$5=Roster!$D28),IF(Roster!$H28="",Assumptions!$C$8,Roster!$H28)+Assumptions!$C$9,0)</f>
        <v>0</v>
      </c>
      <c r="G71" s="16">
        <f>IF(AND(Roster!$A28&lt;&gt;"",Roster!$E28&lt;&gt;"",Roster!$C28="Planned",G$5=Roster!$D28),IF(Roster!$H28="",Assumptions!$C$8,Roster!$H28)+Assumptions!$C$9,0)</f>
        <v>0</v>
      </c>
      <c r="H71" s="16">
        <f>IF(AND(Roster!$A28&lt;&gt;"",Roster!$E28&lt;&gt;"",Roster!$C28="Planned",H$5=Roster!$D28),IF(Roster!$H28="",Assumptions!$C$8,Roster!$H28)+Assumptions!$C$9,0)</f>
        <v>0</v>
      </c>
      <c r="I71" s="16">
        <f>IF(AND(Roster!$A28&lt;&gt;"",Roster!$E28&lt;&gt;"",Roster!$C28="Planned",I$5=Roster!$D28),IF(Roster!$H28="",Assumptions!$C$8,Roster!$H28)+Assumptions!$C$9,0)</f>
        <v>0</v>
      </c>
      <c r="J71" s="16">
        <f>IF(AND(Roster!$A28&lt;&gt;"",Roster!$E28&lt;&gt;"",Roster!$C28="Planned",J$5=Roster!$D28),IF(Roster!$H28="",Assumptions!$C$8,Roster!$H28)+Assumptions!$C$9,0)</f>
        <v>0</v>
      </c>
      <c r="K71" s="16">
        <f>IF(AND(Roster!$A28&lt;&gt;"",Roster!$E28&lt;&gt;"",Roster!$C28="Planned",K$5=Roster!$D28),IF(Roster!$H28="",Assumptions!$C$8,Roster!$H28)+Assumptions!$C$9,0)</f>
        <v>0</v>
      </c>
      <c r="L71" s="16">
        <f>IF(AND(Roster!$A28&lt;&gt;"",Roster!$E28&lt;&gt;"",Roster!$C28="Planned",L$5=Roster!$D28),IF(Roster!$H28="",Assumptions!$C$8,Roster!$H28)+Assumptions!$C$9,0)</f>
        <v>0</v>
      </c>
      <c r="M71" s="16">
        <f>IF(AND(Roster!$A28&lt;&gt;"",Roster!$E28&lt;&gt;"",Roster!$C28="Planned",M$5=Roster!$D28),IF(Roster!$H28="",Assumptions!$C$8,Roster!$H28)+Assumptions!$C$9,0)</f>
        <v>0</v>
      </c>
      <c r="N71" s="16">
        <f>IF(AND(Roster!$A28&lt;&gt;"",Roster!$E28&lt;&gt;"",Roster!$C28="Planned",N$5=Roster!$D28),IF(Roster!$H28="",Assumptions!$C$8,Roster!$H28)+Assumptions!$C$9,0)</f>
        <v>0</v>
      </c>
    </row>
    <row r="72" spans="1:14" x14ac:dyDescent="0.2">
      <c r="A72" t="str">
        <f t="shared" si="3"/>
        <v/>
      </c>
      <c r="B72" t="str">
        <f t="shared" si="3"/>
        <v/>
      </c>
      <c r="C72" s="16">
        <f>IF(AND(Roster!$A29&lt;&gt;"",Roster!$E29&lt;&gt;"",Roster!$C29="Planned",C$5=Roster!$D29),IF(Roster!$H29="",Assumptions!$C$8,Roster!$H29)+Assumptions!$C$9,0)</f>
        <v>0</v>
      </c>
      <c r="D72" s="16">
        <f>IF(AND(Roster!$A29&lt;&gt;"",Roster!$E29&lt;&gt;"",Roster!$C29="Planned",D$5=Roster!$D29),IF(Roster!$H29="",Assumptions!$C$8,Roster!$H29)+Assumptions!$C$9,0)</f>
        <v>0</v>
      </c>
      <c r="E72" s="16">
        <f>IF(AND(Roster!$A29&lt;&gt;"",Roster!$E29&lt;&gt;"",Roster!$C29="Planned",E$5=Roster!$D29),IF(Roster!$H29="",Assumptions!$C$8,Roster!$H29)+Assumptions!$C$9,0)</f>
        <v>0</v>
      </c>
      <c r="F72" s="16">
        <f>IF(AND(Roster!$A29&lt;&gt;"",Roster!$E29&lt;&gt;"",Roster!$C29="Planned",F$5=Roster!$D29),IF(Roster!$H29="",Assumptions!$C$8,Roster!$H29)+Assumptions!$C$9,0)</f>
        <v>0</v>
      </c>
      <c r="G72" s="16">
        <f>IF(AND(Roster!$A29&lt;&gt;"",Roster!$E29&lt;&gt;"",Roster!$C29="Planned",G$5=Roster!$D29),IF(Roster!$H29="",Assumptions!$C$8,Roster!$H29)+Assumptions!$C$9,0)</f>
        <v>0</v>
      </c>
      <c r="H72" s="16">
        <f>IF(AND(Roster!$A29&lt;&gt;"",Roster!$E29&lt;&gt;"",Roster!$C29="Planned",H$5=Roster!$D29),IF(Roster!$H29="",Assumptions!$C$8,Roster!$H29)+Assumptions!$C$9,0)</f>
        <v>0</v>
      </c>
      <c r="I72" s="16">
        <f>IF(AND(Roster!$A29&lt;&gt;"",Roster!$E29&lt;&gt;"",Roster!$C29="Planned",I$5=Roster!$D29),IF(Roster!$H29="",Assumptions!$C$8,Roster!$H29)+Assumptions!$C$9,0)</f>
        <v>0</v>
      </c>
      <c r="J72" s="16">
        <f>IF(AND(Roster!$A29&lt;&gt;"",Roster!$E29&lt;&gt;"",Roster!$C29="Planned",J$5=Roster!$D29),IF(Roster!$H29="",Assumptions!$C$8,Roster!$H29)+Assumptions!$C$9,0)</f>
        <v>0</v>
      </c>
      <c r="K72" s="16">
        <f>IF(AND(Roster!$A29&lt;&gt;"",Roster!$E29&lt;&gt;"",Roster!$C29="Planned",K$5=Roster!$D29),IF(Roster!$H29="",Assumptions!$C$8,Roster!$H29)+Assumptions!$C$9,0)</f>
        <v>0</v>
      </c>
      <c r="L72" s="16">
        <f>IF(AND(Roster!$A29&lt;&gt;"",Roster!$E29&lt;&gt;"",Roster!$C29="Planned",L$5=Roster!$D29),IF(Roster!$H29="",Assumptions!$C$8,Roster!$H29)+Assumptions!$C$9,0)</f>
        <v>0</v>
      </c>
      <c r="M72" s="16">
        <f>IF(AND(Roster!$A29&lt;&gt;"",Roster!$E29&lt;&gt;"",Roster!$C29="Planned",M$5=Roster!$D29),IF(Roster!$H29="",Assumptions!$C$8,Roster!$H29)+Assumptions!$C$9,0)</f>
        <v>0</v>
      </c>
      <c r="N72" s="16">
        <f>IF(AND(Roster!$A29&lt;&gt;"",Roster!$E29&lt;&gt;"",Roster!$C29="Planned",N$5=Roster!$D29),IF(Roster!$H29="",Assumptions!$C$8,Roster!$H29)+Assumptions!$C$9,0)</f>
        <v>0</v>
      </c>
    </row>
    <row r="73" spans="1:14" x14ac:dyDescent="0.2">
      <c r="A73" t="str">
        <f t="shared" si="3"/>
        <v/>
      </c>
      <c r="B73" t="str">
        <f t="shared" si="3"/>
        <v/>
      </c>
      <c r="C73" s="16">
        <f>IF(AND(Roster!$A30&lt;&gt;"",Roster!$E30&lt;&gt;"",Roster!$C30="Planned",C$5=Roster!$D30),IF(Roster!$H30="",Assumptions!$C$8,Roster!$H30)+Assumptions!$C$9,0)</f>
        <v>0</v>
      </c>
      <c r="D73" s="16">
        <f>IF(AND(Roster!$A30&lt;&gt;"",Roster!$E30&lt;&gt;"",Roster!$C30="Planned",D$5=Roster!$D30),IF(Roster!$H30="",Assumptions!$C$8,Roster!$H30)+Assumptions!$C$9,0)</f>
        <v>0</v>
      </c>
      <c r="E73" s="16">
        <f>IF(AND(Roster!$A30&lt;&gt;"",Roster!$E30&lt;&gt;"",Roster!$C30="Planned",E$5=Roster!$D30),IF(Roster!$H30="",Assumptions!$C$8,Roster!$H30)+Assumptions!$C$9,0)</f>
        <v>0</v>
      </c>
      <c r="F73" s="16">
        <f>IF(AND(Roster!$A30&lt;&gt;"",Roster!$E30&lt;&gt;"",Roster!$C30="Planned",F$5=Roster!$D30),IF(Roster!$H30="",Assumptions!$C$8,Roster!$H30)+Assumptions!$C$9,0)</f>
        <v>0</v>
      </c>
      <c r="G73" s="16">
        <f>IF(AND(Roster!$A30&lt;&gt;"",Roster!$E30&lt;&gt;"",Roster!$C30="Planned",G$5=Roster!$D30),IF(Roster!$H30="",Assumptions!$C$8,Roster!$H30)+Assumptions!$C$9,0)</f>
        <v>0</v>
      </c>
      <c r="H73" s="16">
        <f>IF(AND(Roster!$A30&lt;&gt;"",Roster!$E30&lt;&gt;"",Roster!$C30="Planned",H$5=Roster!$D30),IF(Roster!$H30="",Assumptions!$C$8,Roster!$H30)+Assumptions!$C$9,0)</f>
        <v>0</v>
      </c>
      <c r="I73" s="16">
        <f>IF(AND(Roster!$A30&lt;&gt;"",Roster!$E30&lt;&gt;"",Roster!$C30="Planned",I$5=Roster!$D30),IF(Roster!$H30="",Assumptions!$C$8,Roster!$H30)+Assumptions!$C$9,0)</f>
        <v>0</v>
      </c>
      <c r="J73" s="16">
        <f>IF(AND(Roster!$A30&lt;&gt;"",Roster!$E30&lt;&gt;"",Roster!$C30="Planned",J$5=Roster!$D30),IF(Roster!$H30="",Assumptions!$C$8,Roster!$H30)+Assumptions!$C$9,0)</f>
        <v>0</v>
      </c>
      <c r="K73" s="16">
        <f>IF(AND(Roster!$A30&lt;&gt;"",Roster!$E30&lt;&gt;"",Roster!$C30="Planned",K$5=Roster!$D30),IF(Roster!$H30="",Assumptions!$C$8,Roster!$H30)+Assumptions!$C$9,0)</f>
        <v>0</v>
      </c>
      <c r="L73" s="16">
        <f>IF(AND(Roster!$A30&lt;&gt;"",Roster!$E30&lt;&gt;"",Roster!$C30="Planned",L$5=Roster!$D30),IF(Roster!$H30="",Assumptions!$C$8,Roster!$H30)+Assumptions!$C$9,0)</f>
        <v>0</v>
      </c>
      <c r="M73" s="16">
        <f>IF(AND(Roster!$A30&lt;&gt;"",Roster!$E30&lt;&gt;"",Roster!$C30="Planned",M$5=Roster!$D30),IF(Roster!$H30="",Assumptions!$C$8,Roster!$H30)+Assumptions!$C$9,0)</f>
        <v>0</v>
      </c>
      <c r="N73" s="16">
        <f>IF(AND(Roster!$A30&lt;&gt;"",Roster!$E30&lt;&gt;"",Roster!$C30="Planned",N$5=Roster!$D30),IF(Roster!$H30="",Assumptions!$C$8,Roster!$H30)+Assumptions!$C$9,0)</f>
        <v>0</v>
      </c>
    </row>
    <row r="74" spans="1:14" x14ac:dyDescent="0.2">
      <c r="A74" t="str">
        <f t="shared" si="3"/>
        <v/>
      </c>
      <c r="B74" t="str">
        <f t="shared" si="3"/>
        <v/>
      </c>
      <c r="C74" s="16">
        <f>IF(AND(Roster!$A31&lt;&gt;"",Roster!$E31&lt;&gt;"",Roster!$C31="Planned",C$5=Roster!$D31),IF(Roster!$H31="",Assumptions!$C$8,Roster!$H31)+Assumptions!$C$9,0)</f>
        <v>0</v>
      </c>
      <c r="D74" s="16">
        <f>IF(AND(Roster!$A31&lt;&gt;"",Roster!$E31&lt;&gt;"",Roster!$C31="Planned",D$5=Roster!$D31),IF(Roster!$H31="",Assumptions!$C$8,Roster!$H31)+Assumptions!$C$9,0)</f>
        <v>0</v>
      </c>
      <c r="E74" s="16">
        <f>IF(AND(Roster!$A31&lt;&gt;"",Roster!$E31&lt;&gt;"",Roster!$C31="Planned",E$5=Roster!$D31),IF(Roster!$H31="",Assumptions!$C$8,Roster!$H31)+Assumptions!$C$9,0)</f>
        <v>0</v>
      </c>
      <c r="F74" s="16">
        <f>IF(AND(Roster!$A31&lt;&gt;"",Roster!$E31&lt;&gt;"",Roster!$C31="Planned",F$5=Roster!$D31),IF(Roster!$H31="",Assumptions!$C$8,Roster!$H31)+Assumptions!$C$9,0)</f>
        <v>0</v>
      </c>
      <c r="G74" s="16">
        <f>IF(AND(Roster!$A31&lt;&gt;"",Roster!$E31&lt;&gt;"",Roster!$C31="Planned",G$5=Roster!$D31),IF(Roster!$H31="",Assumptions!$C$8,Roster!$H31)+Assumptions!$C$9,0)</f>
        <v>0</v>
      </c>
      <c r="H74" s="16">
        <f>IF(AND(Roster!$A31&lt;&gt;"",Roster!$E31&lt;&gt;"",Roster!$C31="Planned",H$5=Roster!$D31),IF(Roster!$H31="",Assumptions!$C$8,Roster!$H31)+Assumptions!$C$9,0)</f>
        <v>0</v>
      </c>
      <c r="I74" s="16">
        <f>IF(AND(Roster!$A31&lt;&gt;"",Roster!$E31&lt;&gt;"",Roster!$C31="Planned",I$5=Roster!$D31),IF(Roster!$H31="",Assumptions!$C$8,Roster!$H31)+Assumptions!$C$9,0)</f>
        <v>0</v>
      </c>
      <c r="J74" s="16">
        <f>IF(AND(Roster!$A31&lt;&gt;"",Roster!$E31&lt;&gt;"",Roster!$C31="Planned",J$5=Roster!$D31),IF(Roster!$H31="",Assumptions!$C$8,Roster!$H31)+Assumptions!$C$9,0)</f>
        <v>0</v>
      </c>
      <c r="K74" s="16">
        <f>IF(AND(Roster!$A31&lt;&gt;"",Roster!$E31&lt;&gt;"",Roster!$C31="Planned",K$5=Roster!$D31),IF(Roster!$H31="",Assumptions!$C$8,Roster!$H31)+Assumptions!$C$9,0)</f>
        <v>0</v>
      </c>
      <c r="L74" s="16">
        <f>IF(AND(Roster!$A31&lt;&gt;"",Roster!$E31&lt;&gt;"",Roster!$C31="Planned",L$5=Roster!$D31),IF(Roster!$H31="",Assumptions!$C$8,Roster!$H31)+Assumptions!$C$9,0)</f>
        <v>0</v>
      </c>
      <c r="M74" s="16">
        <f>IF(AND(Roster!$A31&lt;&gt;"",Roster!$E31&lt;&gt;"",Roster!$C31="Planned",M$5=Roster!$D31),IF(Roster!$H31="",Assumptions!$C$8,Roster!$H31)+Assumptions!$C$9,0)</f>
        <v>0</v>
      </c>
      <c r="N74" s="16">
        <f>IF(AND(Roster!$A31&lt;&gt;"",Roster!$E31&lt;&gt;"",Roster!$C31="Planned",N$5=Roster!$D31),IF(Roster!$H31="",Assumptions!$C$8,Roster!$H31)+Assumptions!$C$9,0)</f>
        <v>0</v>
      </c>
    </row>
    <row r="75" spans="1:14" x14ac:dyDescent="0.2">
      <c r="A75" t="str">
        <f t="shared" si="3"/>
        <v/>
      </c>
      <c r="B75" t="str">
        <f t="shared" si="3"/>
        <v/>
      </c>
      <c r="C75" s="16">
        <f>IF(AND(Roster!$A32&lt;&gt;"",Roster!$E32&lt;&gt;"",Roster!$C32="Planned",C$5=Roster!$D32),IF(Roster!$H32="",Assumptions!$C$8,Roster!$H32)+Assumptions!$C$9,0)</f>
        <v>0</v>
      </c>
      <c r="D75" s="16">
        <f>IF(AND(Roster!$A32&lt;&gt;"",Roster!$E32&lt;&gt;"",Roster!$C32="Planned",D$5=Roster!$D32),IF(Roster!$H32="",Assumptions!$C$8,Roster!$H32)+Assumptions!$C$9,0)</f>
        <v>0</v>
      </c>
      <c r="E75" s="16">
        <f>IF(AND(Roster!$A32&lt;&gt;"",Roster!$E32&lt;&gt;"",Roster!$C32="Planned",E$5=Roster!$D32),IF(Roster!$H32="",Assumptions!$C$8,Roster!$H32)+Assumptions!$C$9,0)</f>
        <v>0</v>
      </c>
      <c r="F75" s="16">
        <f>IF(AND(Roster!$A32&lt;&gt;"",Roster!$E32&lt;&gt;"",Roster!$C32="Planned",F$5=Roster!$D32),IF(Roster!$H32="",Assumptions!$C$8,Roster!$H32)+Assumptions!$C$9,0)</f>
        <v>0</v>
      </c>
      <c r="G75" s="16">
        <f>IF(AND(Roster!$A32&lt;&gt;"",Roster!$E32&lt;&gt;"",Roster!$C32="Planned",G$5=Roster!$D32),IF(Roster!$H32="",Assumptions!$C$8,Roster!$H32)+Assumptions!$C$9,0)</f>
        <v>0</v>
      </c>
      <c r="H75" s="16">
        <f>IF(AND(Roster!$A32&lt;&gt;"",Roster!$E32&lt;&gt;"",Roster!$C32="Planned",H$5=Roster!$D32),IF(Roster!$H32="",Assumptions!$C$8,Roster!$H32)+Assumptions!$C$9,0)</f>
        <v>0</v>
      </c>
      <c r="I75" s="16">
        <f>IF(AND(Roster!$A32&lt;&gt;"",Roster!$E32&lt;&gt;"",Roster!$C32="Planned",I$5=Roster!$D32),IF(Roster!$H32="",Assumptions!$C$8,Roster!$H32)+Assumptions!$C$9,0)</f>
        <v>0</v>
      </c>
      <c r="J75" s="16">
        <f>IF(AND(Roster!$A32&lt;&gt;"",Roster!$E32&lt;&gt;"",Roster!$C32="Planned",J$5=Roster!$D32),IF(Roster!$H32="",Assumptions!$C$8,Roster!$H32)+Assumptions!$C$9,0)</f>
        <v>0</v>
      </c>
      <c r="K75" s="16">
        <f>IF(AND(Roster!$A32&lt;&gt;"",Roster!$E32&lt;&gt;"",Roster!$C32="Planned",K$5=Roster!$D32),IF(Roster!$H32="",Assumptions!$C$8,Roster!$H32)+Assumptions!$C$9,0)</f>
        <v>0</v>
      </c>
      <c r="L75" s="16">
        <f>IF(AND(Roster!$A32&lt;&gt;"",Roster!$E32&lt;&gt;"",Roster!$C32="Planned",L$5=Roster!$D32),IF(Roster!$H32="",Assumptions!$C$8,Roster!$H32)+Assumptions!$C$9,0)</f>
        <v>0</v>
      </c>
      <c r="M75" s="16">
        <f>IF(AND(Roster!$A32&lt;&gt;"",Roster!$E32&lt;&gt;"",Roster!$C32="Planned",M$5=Roster!$D32),IF(Roster!$H32="",Assumptions!$C$8,Roster!$H32)+Assumptions!$C$9,0)</f>
        <v>0</v>
      </c>
      <c r="N75" s="16">
        <f>IF(AND(Roster!$A32&lt;&gt;"",Roster!$E32&lt;&gt;"",Roster!$C32="Planned",N$5=Roster!$D32),IF(Roster!$H32="",Assumptions!$C$8,Roster!$H32)+Assumptions!$C$9,0)</f>
        <v>0</v>
      </c>
    </row>
    <row r="76" spans="1:14" x14ac:dyDescent="0.2">
      <c r="A76" t="str">
        <f t="shared" si="3"/>
        <v/>
      </c>
      <c r="B76" t="str">
        <f t="shared" si="3"/>
        <v/>
      </c>
      <c r="C76" s="16">
        <f>IF(AND(Roster!$A33&lt;&gt;"",Roster!$E33&lt;&gt;"",Roster!$C33="Planned",C$5=Roster!$D33),IF(Roster!$H33="",Assumptions!$C$8,Roster!$H33)+Assumptions!$C$9,0)</f>
        <v>0</v>
      </c>
      <c r="D76" s="16">
        <f>IF(AND(Roster!$A33&lt;&gt;"",Roster!$E33&lt;&gt;"",Roster!$C33="Planned",D$5=Roster!$D33),IF(Roster!$H33="",Assumptions!$C$8,Roster!$H33)+Assumptions!$C$9,0)</f>
        <v>0</v>
      </c>
      <c r="E76" s="16">
        <f>IF(AND(Roster!$A33&lt;&gt;"",Roster!$E33&lt;&gt;"",Roster!$C33="Planned",E$5=Roster!$D33),IF(Roster!$H33="",Assumptions!$C$8,Roster!$H33)+Assumptions!$C$9,0)</f>
        <v>0</v>
      </c>
      <c r="F76" s="16">
        <f>IF(AND(Roster!$A33&lt;&gt;"",Roster!$E33&lt;&gt;"",Roster!$C33="Planned",F$5=Roster!$D33),IF(Roster!$H33="",Assumptions!$C$8,Roster!$H33)+Assumptions!$C$9,0)</f>
        <v>0</v>
      </c>
      <c r="G76" s="16">
        <f>IF(AND(Roster!$A33&lt;&gt;"",Roster!$E33&lt;&gt;"",Roster!$C33="Planned",G$5=Roster!$D33),IF(Roster!$H33="",Assumptions!$C$8,Roster!$H33)+Assumptions!$C$9,0)</f>
        <v>0</v>
      </c>
      <c r="H76" s="16">
        <f>IF(AND(Roster!$A33&lt;&gt;"",Roster!$E33&lt;&gt;"",Roster!$C33="Planned",H$5=Roster!$D33),IF(Roster!$H33="",Assumptions!$C$8,Roster!$H33)+Assumptions!$C$9,0)</f>
        <v>0</v>
      </c>
      <c r="I76" s="16">
        <f>IF(AND(Roster!$A33&lt;&gt;"",Roster!$E33&lt;&gt;"",Roster!$C33="Planned",I$5=Roster!$D33),IF(Roster!$H33="",Assumptions!$C$8,Roster!$H33)+Assumptions!$C$9,0)</f>
        <v>0</v>
      </c>
      <c r="J76" s="16">
        <f>IF(AND(Roster!$A33&lt;&gt;"",Roster!$E33&lt;&gt;"",Roster!$C33="Planned",J$5=Roster!$D33),IF(Roster!$H33="",Assumptions!$C$8,Roster!$H33)+Assumptions!$C$9,0)</f>
        <v>0</v>
      </c>
      <c r="K76" s="16">
        <f>IF(AND(Roster!$A33&lt;&gt;"",Roster!$E33&lt;&gt;"",Roster!$C33="Planned",K$5=Roster!$D33),IF(Roster!$H33="",Assumptions!$C$8,Roster!$H33)+Assumptions!$C$9,0)</f>
        <v>0</v>
      </c>
      <c r="L76" s="16">
        <f>IF(AND(Roster!$A33&lt;&gt;"",Roster!$E33&lt;&gt;"",Roster!$C33="Planned",L$5=Roster!$D33),IF(Roster!$H33="",Assumptions!$C$8,Roster!$H33)+Assumptions!$C$9,0)</f>
        <v>0</v>
      </c>
      <c r="M76" s="16">
        <f>IF(AND(Roster!$A33&lt;&gt;"",Roster!$E33&lt;&gt;"",Roster!$C33="Planned",M$5=Roster!$D33),IF(Roster!$H33="",Assumptions!$C$8,Roster!$H33)+Assumptions!$C$9,0)</f>
        <v>0</v>
      </c>
      <c r="N76" s="16">
        <f>IF(AND(Roster!$A33&lt;&gt;"",Roster!$E33&lt;&gt;"",Roster!$C33="Planned",N$5=Roster!$D33),IF(Roster!$H33="",Assumptions!$C$8,Roster!$H33)+Assumptions!$C$9,0)</f>
        <v>0</v>
      </c>
    </row>
    <row r="77" spans="1:14" x14ac:dyDescent="0.2">
      <c r="A77" t="str">
        <f t="shared" si="3"/>
        <v/>
      </c>
      <c r="B77" t="str">
        <f t="shared" si="3"/>
        <v/>
      </c>
      <c r="C77" s="16">
        <f>IF(AND(Roster!$A34&lt;&gt;"",Roster!$E34&lt;&gt;"",Roster!$C34="Planned",C$5=Roster!$D34),IF(Roster!$H34="",Assumptions!$C$8,Roster!$H34)+Assumptions!$C$9,0)</f>
        <v>0</v>
      </c>
      <c r="D77" s="16">
        <f>IF(AND(Roster!$A34&lt;&gt;"",Roster!$E34&lt;&gt;"",Roster!$C34="Planned",D$5=Roster!$D34),IF(Roster!$H34="",Assumptions!$C$8,Roster!$H34)+Assumptions!$C$9,0)</f>
        <v>0</v>
      </c>
      <c r="E77" s="16">
        <f>IF(AND(Roster!$A34&lt;&gt;"",Roster!$E34&lt;&gt;"",Roster!$C34="Planned",E$5=Roster!$D34),IF(Roster!$H34="",Assumptions!$C$8,Roster!$H34)+Assumptions!$C$9,0)</f>
        <v>0</v>
      </c>
      <c r="F77" s="16">
        <f>IF(AND(Roster!$A34&lt;&gt;"",Roster!$E34&lt;&gt;"",Roster!$C34="Planned",F$5=Roster!$D34),IF(Roster!$H34="",Assumptions!$C$8,Roster!$H34)+Assumptions!$C$9,0)</f>
        <v>0</v>
      </c>
      <c r="G77" s="16">
        <f>IF(AND(Roster!$A34&lt;&gt;"",Roster!$E34&lt;&gt;"",Roster!$C34="Planned",G$5=Roster!$D34),IF(Roster!$H34="",Assumptions!$C$8,Roster!$H34)+Assumptions!$C$9,0)</f>
        <v>0</v>
      </c>
      <c r="H77" s="16">
        <f>IF(AND(Roster!$A34&lt;&gt;"",Roster!$E34&lt;&gt;"",Roster!$C34="Planned",H$5=Roster!$D34),IF(Roster!$H34="",Assumptions!$C$8,Roster!$H34)+Assumptions!$C$9,0)</f>
        <v>0</v>
      </c>
      <c r="I77" s="16">
        <f>IF(AND(Roster!$A34&lt;&gt;"",Roster!$E34&lt;&gt;"",Roster!$C34="Planned",I$5=Roster!$D34),IF(Roster!$H34="",Assumptions!$C$8,Roster!$H34)+Assumptions!$C$9,0)</f>
        <v>0</v>
      </c>
      <c r="J77" s="16">
        <f>IF(AND(Roster!$A34&lt;&gt;"",Roster!$E34&lt;&gt;"",Roster!$C34="Planned",J$5=Roster!$D34),IF(Roster!$H34="",Assumptions!$C$8,Roster!$H34)+Assumptions!$C$9,0)</f>
        <v>0</v>
      </c>
      <c r="K77" s="16">
        <f>IF(AND(Roster!$A34&lt;&gt;"",Roster!$E34&lt;&gt;"",Roster!$C34="Planned",K$5=Roster!$D34),IF(Roster!$H34="",Assumptions!$C$8,Roster!$H34)+Assumptions!$C$9,0)</f>
        <v>0</v>
      </c>
      <c r="L77" s="16">
        <f>IF(AND(Roster!$A34&lt;&gt;"",Roster!$E34&lt;&gt;"",Roster!$C34="Planned",L$5=Roster!$D34),IF(Roster!$H34="",Assumptions!$C$8,Roster!$H34)+Assumptions!$C$9,0)</f>
        <v>0</v>
      </c>
      <c r="M77" s="16">
        <f>IF(AND(Roster!$A34&lt;&gt;"",Roster!$E34&lt;&gt;"",Roster!$C34="Planned",M$5=Roster!$D34),IF(Roster!$H34="",Assumptions!$C$8,Roster!$H34)+Assumptions!$C$9,0)</f>
        <v>0</v>
      </c>
      <c r="N77" s="16">
        <f>IF(AND(Roster!$A34&lt;&gt;"",Roster!$E34&lt;&gt;"",Roster!$C34="Planned",N$5=Roster!$D34),IF(Roster!$H34="",Assumptions!$C$8,Roster!$H34)+Assumptions!$C$9,0)</f>
        <v>0</v>
      </c>
    </row>
    <row r="78" spans="1:14" x14ac:dyDescent="0.2">
      <c r="A78" t="str">
        <f t="shared" si="3"/>
        <v/>
      </c>
      <c r="B78" t="str">
        <f t="shared" si="3"/>
        <v/>
      </c>
      <c r="C78" s="16">
        <f>IF(AND(Roster!$A35&lt;&gt;"",Roster!$E35&lt;&gt;"",Roster!$C35="Planned",C$5=Roster!$D35),IF(Roster!$H35="",Assumptions!$C$8,Roster!$H35)+Assumptions!$C$9,0)</f>
        <v>0</v>
      </c>
      <c r="D78" s="16">
        <f>IF(AND(Roster!$A35&lt;&gt;"",Roster!$E35&lt;&gt;"",Roster!$C35="Planned",D$5=Roster!$D35),IF(Roster!$H35="",Assumptions!$C$8,Roster!$H35)+Assumptions!$C$9,0)</f>
        <v>0</v>
      </c>
      <c r="E78" s="16">
        <f>IF(AND(Roster!$A35&lt;&gt;"",Roster!$E35&lt;&gt;"",Roster!$C35="Planned",E$5=Roster!$D35),IF(Roster!$H35="",Assumptions!$C$8,Roster!$H35)+Assumptions!$C$9,0)</f>
        <v>0</v>
      </c>
      <c r="F78" s="16">
        <f>IF(AND(Roster!$A35&lt;&gt;"",Roster!$E35&lt;&gt;"",Roster!$C35="Planned",F$5=Roster!$D35),IF(Roster!$H35="",Assumptions!$C$8,Roster!$H35)+Assumptions!$C$9,0)</f>
        <v>0</v>
      </c>
      <c r="G78" s="16">
        <f>IF(AND(Roster!$A35&lt;&gt;"",Roster!$E35&lt;&gt;"",Roster!$C35="Planned",G$5=Roster!$D35),IF(Roster!$H35="",Assumptions!$C$8,Roster!$H35)+Assumptions!$C$9,0)</f>
        <v>0</v>
      </c>
      <c r="H78" s="16">
        <f>IF(AND(Roster!$A35&lt;&gt;"",Roster!$E35&lt;&gt;"",Roster!$C35="Planned",H$5=Roster!$D35),IF(Roster!$H35="",Assumptions!$C$8,Roster!$H35)+Assumptions!$C$9,0)</f>
        <v>0</v>
      </c>
      <c r="I78" s="16">
        <f>IF(AND(Roster!$A35&lt;&gt;"",Roster!$E35&lt;&gt;"",Roster!$C35="Planned",I$5=Roster!$D35),IF(Roster!$H35="",Assumptions!$C$8,Roster!$H35)+Assumptions!$C$9,0)</f>
        <v>0</v>
      </c>
      <c r="J78" s="16">
        <f>IF(AND(Roster!$A35&lt;&gt;"",Roster!$E35&lt;&gt;"",Roster!$C35="Planned",J$5=Roster!$D35),IF(Roster!$H35="",Assumptions!$C$8,Roster!$H35)+Assumptions!$C$9,0)</f>
        <v>0</v>
      </c>
      <c r="K78" s="16">
        <f>IF(AND(Roster!$A35&lt;&gt;"",Roster!$E35&lt;&gt;"",Roster!$C35="Planned",K$5=Roster!$D35),IF(Roster!$H35="",Assumptions!$C$8,Roster!$H35)+Assumptions!$C$9,0)</f>
        <v>0</v>
      </c>
      <c r="L78" s="16">
        <f>IF(AND(Roster!$A35&lt;&gt;"",Roster!$E35&lt;&gt;"",Roster!$C35="Planned",L$5=Roster!$D35),IF(Roster!$H35="",Assumptions!$C$8,Roster!$H35)+Assumptions!$C$9,0)</f>
        <v>0</v>
      </c>
      <c r="M78" s="16">
        <f>IF(AND(Roster!$A35&lt;&gt;"",Roster!$E35&lt;&gt;"",Roster!$C35="Planned",M$5=Roster!$D35),IF(Roster!$H35="",Assumptions!$C$8,Roster!$H35)+Assumptions!$C$9,0)</f>
        <v>0</v>
      </c>
      <c r="N78" s="16">
        <f>IF(AND(Roster!$A35&lt;&gt;"",Roster!$E35&lt;&gt;"",Roster!$C35="Planned",N$5=Roster!$D35),IF(Roster!$H35="",Assumptions!$C$8,Roster!$H35)+Assumptions!$C$9,0)</f>
        <v>0</v>
      </c>
    </row>
    <row r="79" spans="1:14" x14ac:dyDescent="0.2">
      <c r="A79" t="str">
        <f t="shared" si="3"/>
        <v/>
      </c>
      <c r="B79" t="str">
        <f t="shared" si="3"/>
        <v/>
      </c>
      <c r="C79" s="16">
        <f>IF(AND(Roster!$A36&lt;&gt;"",Roster!$E36&lt;&gt;"",Roster!$C36="Planned",C$5=Roster!$D36),IF(Roster!$H36="",Assumptions!$C$8,Roster!$H36)+Assumptions!$C$9,0)</f>
        <v>0</v>
      </c>
      <c r="D79" s="16">
        <f>IF(AND(Roster!$A36&lt;&gt;"",Roster!$E36&lt;&gt;"",Roster!$C36="Planned",D$5=Roster!$D36),IF(Roster!$H36="",Assumptions!$C$8,Roster!$H36)+Assumptions!$C$9,0)</f>
        <v>0</v>
      </c>
      <c r="E79" s="16">
        <f>IF(AND(Roster!$A36&lt;&gt;"",Roster!$E36&lt;&gt;"",Roster!$C36="Planned",E$5=Roster!$D36),IF(Roster!$H36="",Assumptions!$C$8,Roster!$H36)+Assumptions!$C$9,0)</f>
        <v>0</v>
      </c>
      <c r="F79" s="16">
        <f>IF(AND(Roster!$A36&lt;&gt;"",Roster!$E36&lt;&gt;"",Roster!$C36="Planned",F$5=Roster!$D36),IF(Roster!$H36="",Assumptions!$C$8,Roster!$H36)+Assumptions!$C$9,0)</f>
        <v>0</v>
      </c>
      <c r="G79" s="16">
        <f>IF(AND(Roster!$A36&lt;&gt;"",Roster!$E36&lt;&gt;"",Roster!$C36="Planned",G$5=Roster!$D36),IF(Roster!$H36="",Assumptions!$C$8,Roster!$H36)+Assumptions!$C$9,0)</f>
        <v>0</v>
      </c>
      <c r="H79" s="16">
        <f>IF(AND(Roster!$A36&lt;&gt;"",Roster!$E36&lt;&gt;"",Roster!$C36="Planned",H$5=Roster!$D36),IF(Roster!$H36="",Assumptions!$C$8,Roster!$H36)+Assumptions!$C$9,0)</f>
        <v>0</v>
      </c>
      <c r="I79" s="16">
        <f>IF(AND(Roster!$A36&lt;&gt;"",Roster!$E36&lt;&gt;"",Roster!$C36="Planned",I$5=Roster!$D36),IF(Roster!$H36="",Assumptions!$C$8,Roster!$H36)+Assumptions!$C$9,0)</f>
        <v>0</v>
      </c>
      <c r="J79" s="16">
        <f>IF(AND(Roster!$A36&lt;&gt;"",Roster!$E36&lt;&gt;"",Roster!$C36="Planned",J$5=Roster!$D36),IF(Roster!$H36="",Assumptions!$C$8,Roster!$H36)+Assumptions!$C$9,0)</f>
        <v>0</v>
      </c>
      <c r="K79" s="16">
        <f>IF(AND(Roster!$A36&lt;&gt;"",Roster!$E36&lt;&gt;"",Roster!$C36="Planned",K$5=Roster!$D36),IF(Roster!$H36="",Assumptions!$C$8,Roster!$H36)+Assumptions!$C$9,0)</f>
        <v>0</v>
      </c>
      <c r="L79" s="16">
        <f>IF(AND(Roster!$A36&lt;&gt;"",Roster!$E36&lt;&gt;"",Roster!$C36="Planned",L$5=Roster!$D36),IF(Roster!$H36="",Assumptions!$C$8,Roster!$H36)+Assumptions!$C$9,0)</f>
        <v>0</v>
      </c>
      <c r="M79" s="16">
        <f>IF(AND(Roster!$A36&lt;&gt;"",Roster!$E36&lt;&gt;"",Roster!$C36="Planned",M$5=Roster!$D36),IF(Roster!$H36="",Assumptions!$C$8,Roster!$H36)+Assumptions!$C$9,0)</f>
        <v>0</v>
      </c>
      <c r="N79" s="16">
        <f>IF(AND(Roster!$A36&lt;&gt;"",Roster!$E36&lt;&gt;"",Roster!$C36="Planned",N$5=Roster!$D36),IF(Roster!$H36="",Assumptions!$C$8,Roster!$H36)+Assumptions!$C$9,0)</f>
        <v>0</v>
      </c>
    </row>
    <row r="80" spans="1:14" x14ac:dyDescent="0.2">
      <c r="A80" t="str">
        <f t="shared" si="3"/>
        <v/>
      </c>
      <c r="B80" t="str">
        <f t="shared" si="3"/>
        <v/>
      </c>
      <c r="C80" s="16">
        <f>IF(AND(Roster!$A37&lt;&gt;"",Roster!$E37&lt;&gt;"",Roster!$C37="Planned",C$5=Roster!$D37),IF(Roster!$H37="",Assumptions!$C$8,Roster!$H37)+Assumptions!$C$9,0)</f>
        <v>0</v>
      </c>
      <c r="D80" s="16">
        <f>IF(AND(Roster!$A37&lt;&gt;"",Roster!$E37&lt;&gt;"",Roster!$C37="Planned",D$5=Roster!$D37),IF(Roster!$H37="",Assumptions!$C$8,Roster!$H37)+Assumptions!$C$9,0)</f>
        <v>0</v>
      </c>
      <c r="E80" s="16">
        <f>IF(AND(Roster!$A37&lt;&gt;"",Roster!$E37&lt;&gt;"",Roster!$C37="Planned",E$5=Roster!$D37),IF(Roster!$H37="",Assumptions!$C$8,Roster!$H37)+Assumptions!$C$9,0)</f>
        <v>0</v>
      </c>
      <c r="F80" s="16">
        <f>IF(AND(Roster!$A37&lt;&gt;"",Roster!$E37&lt;&gt;"",Roster!$C37="Planned",F$5=Roster!$D37),IF(Roster!$H37="",Assumptions!$C$8,Roster!$H37)+Assumptions!$C$9,0)</f>
        <v>0</v>
      </c>
      <c r="G80" s="16">
        <f>IF(AND(Roster!$A37&lt;&gt;"",Roster!$E37&lt;&gt;"",Roster!$C37="Planned",G$5=Roster!$D37),IF(Roster!$H37="",Assumptions!$C$8,Roster!$H37)+Assumptions!$C$9,0)</f>
        <v>0</v>
      </c>
      <c r="H80" s="16">
        <f>IF(AND(Roster!$A37&lt;&gt;"",Roster!$E37&lt;&gt;"",Roster!$C37="Planned",H$5=Roster!$D37),IF(Roster!$H37="",Assumptions!$C$8,Roster!$H37)+Assumptions!$C$9,0)</f>
        <v>0</v>
      </c>
      <c r="I80" s="16">
        <f>IF(AND(Roster!$A37&lt;&gt;"",Roster!$E37&lt;&gt;"",Roster!$C37="Planned",I$5=Roster!$D37),IF(Roster!$H37="",Assumptions!$C$8,Roster!$H37)+Assumptions!$C$9,0)</f>
        <v>0</v>
      </c>
      <c r="J80" s="16">
        <f>IF(AND(Roster!$A37&lt;&gt;"",Roster!$E37&lt;&gt;"",Roster!$C37="Planned",J$5=Roster!$D37),IF(Roster!$H37="",Assumptions!$C$8,Roster!$H37)+Assumptions!$C$9,0)</f>
        <v>0</v>
      </c>
      <c r="K80" s="16">
        <f>IF(AND(Roster!$A37&lt;&gt;"",Roster!$E37&lt;&gt;"",Roster!$C37="Planned",K$5=Roster!$D37),IF(Roster!$H37="",Assumptions!$C$8,Roster!$H37)+Assumptions!$C$9,0)</f>
        <v>0</v>
      </c>
      <c r="L80" s="16">
        <f>IF(AND(Roster!$A37&lt;&gt;"",Roster!$E37&lt;&gt;"",Roster!$C37="Planned",L$5=Roster!$D37),IF(Roster!$H37="",Assumptions!$C$8,Roster!$H37)+Assumptions!$C$9,0)</f>
        <v>0</v>
      </c>
      <c r="M80" s="16">
        <f>IF(AND(Roster!$A37&lt;&gt;"",Roster!$E37&lt;&gt;"",Roster!$C37="Planned",M$5=Roster!$D37),IF(Roster!$H37="",Assumptions!$C$8,Roster!$H37)+Assumptions!$C$9,0)</f>
        <v>0</v>
      </c>
      <c r="N80" s="16">
        <f>IF(AND(Roster!$A37&lt;&gt;"",Roster!$E37&lt;&gt;"",Roster!$C37="Planned",N$5=Roster!$D37),IF(Roster!$H37="",Assumptions!$C$8,Roster!$H37)+Assumptions!$C$9,0)</f>
        <v>0</v>
      </c>
    </row>
    <row r="81" spans="1:15" x14ac:dyDescent="0.2">
      <c r="A81" t="str">
        <f t="shared" si="3"/>
        <v/>
      </c>
      <c r="B81" t="str">
        <f t="shared" si="3"/>
        <v/>
      </c>
      <c r="C81" s="16">
        <f>IF(AND(Roster!$A38&lt;&gt;"",Roster!$E38&lt;&gt;"",Roster!$C38="Planned",C$5=Roster!$D38),IF(Roster!$H38="",Assumptions!$C$8,Roster!$H38)+Assumptions!$C$9,0)</f>
        <v>0</v>
      </c>
      <c r="D81" s="16">
        <f>IF(AND(Roster!$A38&lt;&gt;"",Roster!$E38&lt;&gt;"",Roster!$C38="Planned",D$5=Roster!$D38),IF(Roster!$H38="",Assumptions!$C$8,Roster!$H38)+Assumptions!$C$9,0)</f>
        <v>0</v>
      </c>
      <c r="E81" s="16">
        <f>IF(AND(Roster!$A38&lt;&gt;"",Roster!$E38&lt;&gt;"",Roster!$C38="Planned",E$5=Roster!$D38),IF(Roster!$H38="",Assumptions!$C$8,Roster!$H38)+Assumptions!$C$9,0)</f>
        <v>0</v>
      </c>
      <c r="F81" s="16">
        <f>IF(AND(Roster!$A38&lt;&gt;"",Roster!$E38&lt;&gt;"",Roster!$C38="Planned",F$5=Roster!$D38),IF(Roster!$H38="",Assumptions!$C$8,Roster!$H38)+Assumptions!$C$9,0)</f>
        <v>0</v>
      </c>
      <c r="G81" s="16">
        <f>IF(AND(Roster!$A38&lt;&gt;"",Roster!$E38&lt;&gt;"",Roster!$C38="Planned",G$5=Roster!$D38),IF(Roster!$H38="",Assumptions!$C$8,Roster!$H38)+Assumptions!$C$9,0)</f>
        <v>0</v>
      </c>
      <c r="H81" s="16">
        <f>IF(AND(Roster!$A38&lt;&gt;"",Roster!$E38&lt;&gt;"",Roster!$C38="Planned",H$5=Roster!$D38),IF(Roster!$H38="",Assumptions!$C$8,Roster!$H38)+Assumptions!$C$9,0)</f>
        <v>0</v>
      </c>
      <c r="I81" s="16">
        <f>IF(AND(Roster!$A38&lt;&gt;"",Roster!$E38&lt;&gt;"",Roster!$C38="Planned",I$5=Roster!$D38),IF(Roster!$H38="",Assumptions!$C$8,Roster!$H38)+Assumptions!$C$9,0)</f>
        <v>0</v>
      </c>
      <c r="J81" s="16">
        <f>IF(AND(Roster!$A38&lt;&gt;"",Roster!$E38&lt;&gt;"",Roster!$C38="Planned",J$5=Roster!$D38),IF(Roster!$H38="",Assumptions!$C$8,Roster!$H38)+Assumptions!$C$9,0)</f>
        <v>0</v>
      </c>
      <c r="K81" s="16">
        <f>IF(AND(Roster!$A38&lt;&gt;"",Roster!$E38&lt;&gt;"",Roster!$C38="Planned",K$5=Roster!$D38),IF(Roster!$H38="",Assumptions!$C$8,Roster!$H38)+Assumptions!$C$9,0)</f>
        <v>0</v>
      </c>
      <c r="L81" s="16">
        <f>IF(AND(Roster!$A38&lt;&gt;"",Roster!$E38&lt;&gt;"",Roster!$C38="Planned",L$5=Roster!$D38),IF(Roster!$H38="",Assumptions!$C$8,Roster!$H38)+Assumptions!$C$9,0)</f>
        <v>0</v>
      </c>
      <c r="M81" s="16">
        <f>IF(AND(Roster!$A38&lt;&gt;"",Roster!$E38&lt;&gt;"",Roster!$C38="Planned",M$5=Roster!$D38),IF(Roster!$H38="",Assumptions!$C$8,Roster!$H38)+Assumptions!$C$9,0)</f>
        <v>0</v>
      </c>
      <c r="N81" s="16">
        <f>IF(AND(Roster!$A38&lt;&gt;"",Roster!$E38&lt;&gt;"",Roster!$C38="Planned",N$5=Roster!$D38),IF(Roster!$H38="",Assumptions!$C$8,Roster!$H38)+Assumptions!$C$9,0)</f>
        <v>0</v>
      </c>
    </row>
    <row r="82" spans="1:15" x14ac:dyDescent="0.2">
      <c r="A82" t="str">
        <f t="shared" si="3"/>
        <v/>
      </c>
      <c r="B82" t="str">
        <f t="shared" si="3"/>
        <v/>
      </c>
      <c r="C82" s="16">
        <f>IF(AND(Roster!$A39&lt;&gt;"",Roster!$E39&lt;&gt;"",Roster!$C39="Planned",C$5=Roster!$D39),IF(Roster!$H39="",Assumptions!$C$8,Roster!$H39)+Assumptions!$C$9,0)</f>
        <v>0</v>
      </c>
      <c r="D82" s="16">
        <f>IF(AND(Roster!$A39&lt;&gt;"",Roster!$E39&lt;&gt;"",Roster!$C39="Planned",D$5=Roster!$D39),IF(Roster!$H39="",Assumptions!$C$8,Roster!$H39)+Assumptions!$C$9,0)</f>
        <v>0</v>
      </c>
      <c r="E82" s="16">
        <f>IF(AND(Roster!$A39&lt;&gt;"",Roster!$E39&lt;&gt;"",Roster!$C39="Planned",E$5=Roster!$D39),IF(Roster!$H39="",Assumptions!$C$8,Roster!$H39)+Assumptions!$C$9,0)</f>
        <v>0</v>
      </c>
      <c r="F82" s="16">
        <f>IF(AND(Roster!$A39&lt;&gt;"",Roster!$E39&lt;&gt;"",Roster!$C39="Planned",F$5=Roster!$D39),IF(Roster!$H39="",Assumptions!$C$8,Roster!$H39)+Assumptions!$C$9,0)</f>
        <v>0</v>
      </c>
      <c r="G82" s="16">
        <f>IF(AND(Roster!$A39&lt;&gt;"",Roster!$E39&lt;&gt;"",Roster!$C39="Planned",G$5=Roster!$D39),IF(Roster!$H39="",Assumptions!$C$8,Roster!$H39)+Assumptions!$C$9,0)</f>
        <v>0</v>
      </c>
      <c r="H82" s="16">
        <f>IF(AND(Roster!$A39&lt;&gt;"",Roster!$E39&lt;&gt;"",Roster!$C39="Planned",H$5=Roster!$D39),IF(Roster!$H39="",Assumptions!$C$8,Roster!$H39)+Assumptions!$C$9,0)</f>
        <v>0</v>
      </c>
      <c r="I82" s="16">
        <f>IF(AND(Roster!$A39&lt;&gt;"",Roster!$E39&lt;&gt;"",Roster!$C39="Planned",I$5=Roster!$D39),IF(Roster!$H39="",Assumptions!$C$8,Roster!$H39)+Assumptions!$C$9,0)</f>
        <v>0</v>
      </c>
      <c r="J82" s="16">
        <f>IF(AND(Roster!$A39&lt;&gt;"",Roster!$E39&lt;&gt;"",Roster!$C39="Planned",J$5=Roster!$D39),IF(Roster!$H39="",Assumptions!$C$8,Roster!$H39)+Assumptions!$C$9,0)</f>
        <v>0</v>
      </c>
      <c r="K82" s="16">
        <f>IF(AND(Roster!$A39&lt;&gt;"",Roster!$E39&lt;&gt;"",Roster!$C39="Planned",K$5=Roster!$D39),IF(Roster!$H39="",Assumptions!$C$8,Roster!$H39)+Assumptions!$C$9,0)</f>
        <v>0</v>
      </c>
      <c r="L82" s="16">
        <f>IF(AND(Roster!$A39&lt;&gt;"",Roster!$E39&lt;&gt;"",Roster!$C39="Planned",L$5=Roster!$D39),IF(Roster!$H39="",Assumptions!$C$8,Roster!$H39)+Assumptions!$C$9,0)</f>
        <v>0</v>
      </c>
      <c r="M82" s="16">
        <f>IF(AND(Roster!$A39&lt;&gt;"",Roster!$E39&lt;&gt;"",Roster!$C39="Planned",M$5=Roster!$D39),IF(Roster!$H39="",Assumptions!$C$8,Roster!$H39)+Assumptions!$C$9,0)</f>
        <v>0</v>
      </c>
      <c r="N82" s="16">
        <f>IF(AND(Roster!$A39&lt;&gt;"",Roster!$E39&lt;&gt;"",Roster!$C39="Planned",N$5=Roster!$D39),IF(Roster!$H39="",Assumptions!$C$8,Roster!$H39)+Assumptions!$C$9,0)</f>
        <v>0</v>
      </c>
    </row>
    <row r="83" spans="1:15" x14ac:dyDescent="0.2">
      <c r="A83" t="str">
        <f t="shared" si="3"/>
        <v/>
      </c>
      <c r="B83" t="str">
        <f t="shared" si="3"/>
        <v/>
      </c>
      <c r="C83" s="16">
        <f>IF(AND(Roster!$A40&lt;&gt;"",Roster!$E40&lt;&gt;"",Roster!$C40="Planned",C$5=Roster!$D40),IF(Roster!$H40="",Assumptions!$C$8,Roster!$H40)+Assumptions!$C$9,0)</f>
        <v>0</v>
      </c>
      <c r="D83" s="16">
        <f>IF(AND(Roster!$A40&lt;&gt;"",Roster!$E40&lt;&gt;"",Roster!$C40="Planned",D$5=Roster!$D40),IF(Roster!$H40="",Assumptions!$C$8,Roster!$H40)+Assumptions!$C$9,0)</f>
        <v>0</v>
      </c>
      <c r="E83" s="16">
        <f>IF(AND(Roster!$A40&lt;&gt;"",Roster!$E40&lt;&gt;"",Roster!$C40="Planned",E$5=Roster!$D40),IF(Roster!$H40="",Assumptions!$C$8,Roster!$H40)+Assumptions!$C$9,0)</f>
        <v>0</v>
      </c>
      <c r="F83" s="16">
        <f>IF(AND(Roster!$A40&lt;&gt;"",Roster!$E40&lt;&gt;"",Roster!$C40="Planned",F$5=Roster!$D40),IF(Roster!$H40="",Assumptions!$C$8,Roster!$H40)+Assumptions!$C$9,0)</f>
        <v>0</v>
      </c>
      <c r="G83" s="16">
        <f>IF(AND(Roster!$A40&lt;&gt;"",Roster!$E40&lt;&gt;"",Roster!$C40="Planned",G$5=Roster!$D40),IF(Roster!$H40="",Assumptions!$C$8,Roster!$H40)+Assumptions!$C$9,0)</f>
        <v>0</v>
      </c>
      <c r="H83" s="16">
        <f>IF(AND(Roster!$A40&lt;&gt;"",Roster!$E40&lt;&gt;"",Roster!$C40="Planned",H$5=Roster!$D40),IF(Roster!$H40="",Assumptions!$C$8,Roster!$H40)+Assumptions!$C$9,0)</f>
        <v>0</v>
      </c>
      <c r="I83" s="16">
        <f>IF(AND(Roster!$A40&lt;&gt;"",Roster!$E40&lt;&gt;"",Roster!$C40="Planned",I$5=Roster!$D40),IF(Roster!$H40="",Assumptions!$C$8,Roster!$H40)+Assumptions!$C$9,0)</f>
        <v>0</v>
      </c>
      <c r="J83" s="16">
        <f>IF(AND(Roster!$A40&lt;&gt;"",Roster!$E40&lt;&gt;"",Roster!$C40="Planned",J$5=Roster!$D40),IF(Roster!$H40="",Assumptions!$C$8,Roster!$H40)+Assumptions!$C$9,0)</f>
        <v>0</v>
      </c>
      <c r="K83" s="16">
        <f>IF(AND(Roster!$A40&lt;&gt;"",Roster!$E40&lt;&gt;"",Roster!$C40="Planned",K$5=Roster!$D40),IF(Roster!$H40="",Assumptions!$C$8,Roster!$H40)+Assumptions!$C$9,0)</f>
        <v>0</v>
      </c>
      <c r="L83" s="16">
        <f>IF(AND(Roster!$A40&lt;&gt;"",Roster!$E40&lt;&gt;"",Roster!$C40="Planned",L$5=Roster!$D40),IF(Roster!$H40="",Assumptions!$C$8,Roster!$H40)+Assumptions!$C$9,0)</f>
        <v>0</v>
      </c>
      <c r="M83" s="16">
        <f>IF(AND(Roster!$A40&lt;&gt;"",Roster!$E40&lt;&gt;"",Roster!$C40="Planned",M$5=Roster!$D40),IF(Roster!$H40="",Assumptions!$C$8,Roster!$H40)+Assumptions!$C$9,0)</f>
        <v>0</v>
      </c>
      <c r="N83" s="16">
        <f>IF(AND(Roster!$A40&lt;&gt;"",Roster!$E40&lt;&gt;"",Roster!$C40="Planned",N$5=Roster!$D40),IF(Roster!$H40="",Assumptions!$C$8,Roster!$H40)+Assumptions!$C$9,0)</f>
        <v>0</v>
      </c>
    </row>
    <row r="84" spans="1:15" x14ac:dyDescent="0.2">
      <c r="A84" t="str">
        <f t="shared" si="3"/>
        <v/>
      </c>
      <c r="B84" t="str">
        <f t="shared" si="3"/>
        <v/>
      </c>
      <c r="C84" s="16">
        <f>IF(AND(Roster!$A41&lt;&gt;"",Roster!$E41&lt;&gt;"",Roster!$C41="Planned",C$5=Roster!$D41),IF(Roster!$H41="",Assumptions!$C$8,Roster!$H41)+Assumptions!$C$9,0)</f>
        <v>0</v>
      </c>
      <c r="D84" s="16">
        <f>IF(AND(Roster!$A41&lt;&gt;"",Roster!$E41&lt;&gt;"",Roster!$C41="Planned",D$5=Roster!$D41),IF(Roster!$H41="",Assumptions!$C$8,Roster!$H41)+Assumptions!$C$9,0)</f>
        <v>0</v>
      </c>
      <c r="E84" s="16">
        <f>IF(AND(Roster!$A41&lt;&gt;"",Roster!$E41&lt;&gt;"",Roster!$C41="Planned",E$5=Roster!$D41),IF(Roster!$H41="",Assumptions!$C$8,Roster!$H41)+Assumptions!$C$9,0)</f>
        <v>0</v>
      </c>
      <c r="F84" s="16">
        <f>IF(AND(Roster!$A41&lt;&gt;"",Roster!$E41&lt;&gt;"",Roster!$C41="Planned",F$5=Roster!$D41),IF(Roster!$H41="",Assumptions!$C$8,Roster!$H41)+Assumptions!$C$9,0)</f>
        <v>0</v>
      </c>
      <c r="G84" s="16">
        <f>IF(AND(Roster!$A41&lt;&gt;"",Roster!$E41&lt;&gt;"",Roster!$C41="Planned",G$5=Roster!$D41),IF(Roster!$H41="",Assumptions!$C$8,Roster!$H41)+Assumptions!$C$9,0)</f>
        <v>0</v>
      </c>
      <c r="H84" s="16">
        <f>IF(AND(Roster!$A41&lt;&gt;"",Roster!$E41&lt;&gt;"",Roster!$C41="Planned",H$5=Roster!$D41),IF(Roster!$H41="",Assumptions!$C$8,Roster!$H41)+Assumptions!$C$9,0)</f>
        <v>0</v>
      </c>
      <c r="I84" s="16">
        <f>IF(AND(Roster!$A41&lt;&gt;"",Roster!$E41&lt;&gt;"",Roster!$C41="Planned",I$5=Roster!$D41),IF(Roster!$H41="",Assumptions!$C$8,Roster!$H41)+Assumptions!$C$9,0)</f>
        <v>0</v>
      </c>
      <c r="J84" s="16">
        <f>IF(AND(Roster!$A41&lt;&gt;"",Roster!$E41&lt;&gt;"",Roster!$C41="Planned",J$5=Roster!$D41),IF(Roster!$H41="",Assumptions!$C$8,Roster!$H41)+Assumptions!$C$9,0)</f>
        <v>0</v>
      </c>
      <c r="K84" s="16">
        <f>IF(AND(Roster!$A41&lt;&gt;"",Roster!$E41&lt;&gt;"",Roster!$C41="Planned",K$5=Roster!$D41),IF(Roster!$H41="",Assumptions!$C$8,Roster!$H41)+Assumptions!$C$9,0)</f>
        <v>0</v>
      </c>
      <c r="L84" s="16">
        <f>IF(AND(Roster!$A41&lt;&gt;"",Roster!$E41&lt;&gt;"",Roster!$C41="Planned",L$5=Roster!$D41),IF(Roster!$H41="",Assumptions!$C$8,Roster!$H41)+Assumptions!$C$9,0)</f>
        <v>0</v>
      </c>
      <c r="M84" s="16">
        <f>IF(AND(Roster!$A41&lt;&gt;"",Roster!$E41&lt;&gt;"",Roster!$C41="Planned",M$5=Roster!$D41),IF(Roster!$H41="",Assumptions!$C$8,Roster!$H41)+Assumptions!$C$9,0)</f>
        <v>0</v>
      </c>
      <c r="N84" s="16">
        <f>IF(AND(Roster!$A41&lt;&gt;"",Roster!$E41&lt;&gt;"",Roster!$C41="Planned",N$5=Roster!$D41),IF(Roster!$H41="",Assumptions!$C$8,Roster!$H41)+Assumptions!$C$9,0)</f>
        <v>0</v>
      </c>
    </row>
    <row r="85" spans="1:15" x14ac:dyDescent="0.2">
      <c r="A85" t="str">
        <f t="shared" si="3"/>
        <v/>
      </c>
      <c r="B85" t="str">
        <f t="shared" si="3"/>
        <v/>
      </c>
      <c r="C85" s="16">
        <f>IF(AND(Roster!$A42&lt;&gt;"",Roster!$E42&lt;&gt;"",Roster!$C42="Planned",C$5=Roster!$D42),IF(Roster!$H42="",Assumptions!$C$8,Roster!$H42)+Assumptions!$C$9,0)</f>
        <v>0</v>
      </c>
      <c r="D85" s="16">
        <f>IF(AND(Roster!$A42&lt;&gt;"",Roster!$E42&lt;&gt;"",Roster!$C42="Planned",D$5=Roster!$D42),IF(Roster!$H42="",Assumptions!$C$8,Roster!$H42)+Assumptions!$C$9,0)</f>
        <v>0</v>
      </c>
      <c r="E85" s="16">
        <f>IF(AND(Roster!$A42&lt;&gt;"",Roster!$E42&lt;&gt;"",Roster!$C42="Planned",E$5=Roster!$D42),IF(Roster!$H42="",Assumptions!$C$8,Roster!$H42)+Assumptions!$C$9,0)</f>
        <v>0</v>
      </c>
      <c r="F85" s="16">
        <f>IF(AND(Roster!$A42&lt;&gt;"",Roster!$E42&lt;&gt;"",Roster!$C42="Planned",F$5=Roster!$D42),IF(Roster!$H42="",Assumptions!$C$8,Roster!$H42)+Assumptions!$C$9,0)</f>
        <v>0</v>
      </c>
      <c r="G85" s="16">
        <f>IF(AND(Roster!$A42&lt;&gt;"",Roster!$E42&lt;&gt;"",Roster!$C42="Planned",G$5=Roster!$D42),IF(Roster!$H42="",Assumptions!$C$8,Roster!$H42)+Assumptions!$C$9,0)</f>
        <v>0</v>
      </c>
      <c r="H85" s="16">
        <f>IF(AND(Roster!$A42&lt;&gt;"",Roster!$E42&lt;&gt;"",Roster!$C42="Planned",H$5=Roster!$D42),IF(Roster!$H42="",Assumptions!$C$8,Roster!$H42)+Assumptions!$C$9,0)</f>
        <v>0</v>
      </c>
      <c r="I85" s="16">
        <f>IF(AND(Roster!$A42&lt;&gt;"",Roster!$E42&lt;&gt;"",Roster!$C42="Planned",I$5=Roster!$D42),IF(Roster!$H42="",Assumptions!$C$8,Roster!$H42)+Assumptions!$C$9,0)</f>
        <v>0</v>
      </c>
      <c r="J85" s="16">
        <f>IF(AND(Roster!$A42&lt;&gt;"",Roster!$E42&lt;&gt;"",Roster!$C42="Planned",J$5=Roster!$D42),IF(Roster!$H42="",Assumptions!$C$8,Roster!$H42)+Assumptions!$C$9,0)</f>
        <v>0</v>
      </c>
      <c r="K85" s="16">
        <f>IF(AND(Roster!$A42&lt;&gt;"",Roster!$E42&lt;&gt;"",Roster!$C42="Planned",K$5=Roster!$D42),IF(Roster!$H42="",Assumptions!$C$8,Roster!$H42)+Assumptions!$C$9,0)</f>
        <v>0</v>
      </c>
      <c r="L85" s="16">
        <f>IF(AND(Roster!$A42&lt;&gt;"",Roster!$E42&lt;&gt;"",Roster!$C42="Planned",L$5=Roster!$D42),IF(Roster!$H42="",Assumptions!$C$8,Roster!$H42)+Assumptions!$C$9,0)</f>
        <v>0</v>
      </c>
      <c r="M85" s="16">
        <f>IF(AND(Roster!$A42&lt;&gt;"",Roster!$E42&lt;&gt;"",Roster!$C42="Planned",M$5=Roster!$D42),IF(Roster!$H42="",Assumptions!$C$8,Roster!$H42)+Assumptions!$C$9,0)</f>
        <v>0</v>
      </c>
      <c r="N85" s="16">
        <f>IF(AND(Roster!$A42&lt;&gt;"",Roster!$E42&lt;&gt;"",Roster!$C42="Planned",N$5=Roster!$D42),IF(Roster!$H42="",Assumptions!$C$8,Roster!$H42)+Assumptions!$C$9,0)</f>
        <v>0</v>
      </c>
    </row>
    <row r="86" spans="1:15" x14ac:dyDescent="0.2">
      <c r="A86" t="str">
        <f t="shared" si="3"/>
        <v/>
      </c>
      <c r="B86" t="str">
        <f t="shared" si="3"/>
        <v/>
      </c>
      <c r="C86" s="16">
        <f>IF(AND(Roster!$A43&lt;&gt;"",Roster!$E43&lt;&gt;"",Roster!$C43="Planned",C$5=Roster!$D43),IF(Roster!$H43="",Assumptions!$C$8,Roster!$H43)+Assumptions!$C$9,0)</f>
        <v>0</v>
      </c>
      <c r="D86" s="16">
        <f>IF(AND(Roster!$A43&lt;&gt;"",Roster!$E43&lt;&gt;"",Roster!$C43="Planned",D$5=Roster!$D43),IF(Roster!$H43="",Assumptions!$C$8,Roster!$H43)+Assumptions!$C$9,0)</f>
        <v>0</v>
      </c>
      <c r="E86" s="16">
        <f>IF(AND(Roster!$A43&lt;&gt;"",Roster!$E43&lt;&gt;"",Roster!$C43="Planned",E$5=Roster!$D43),IF(Roster!$H43="",Assumptions!$C$8,Roster!$H43)+Assumptions!$C$9,0)</f>
        <v>0</v>
      </c>
      <c r="F86" s="16">
        <f>IF(AND(Roster!$A43&lt;&gt;"",Roster!$E43&lt;&gt;"",Roster!$C43="Planned",F$5=Roster!$D43),IF(Roster!$H43="",Assumptions!$C$8,Roster!$H43)+Assumptions!$C$9,0)</f>
        <v>0</v>
      </c>
      <c r="G86" s="16">
        <f>IF(AND(Roster!$A43&lt;&gt;"",Roster!$E43&lt;&gt;"",Roster!$C43="Planned",G$5=Roster!$D43),IF(Roster!$H43="",Assumptions!$C$8,Roster!$H43)+Assumptions!$C$9,0)</f>
        <v>0</v>
      </c>
      <c r="H86" s="16">
        <f>IF(AND(Roster!$A43&lt;&gt;"",Roster!$E43&lt;&gt;"",Roster!$C43="Planned",H$5=Roster!$D43),IF(Roster!$H43="",Assumptions!$C$8,Roster!$H43)+Assumptions!$C$9,0)</f>
        <v>0</v>
      </c>
      <c r="I86" s="16">
        <f>IF(AND(Roster!$A43&lt;&gt;"",Roster!$E43&lt;&gt;"",Roster!$C43="Planned",I$5=Roster!$D43),IF(Roster!$H43="",Assumptions!$C$8,Roster!$H43)+Assumptions!$C$9,0)</f>
        <v>0</v>
      </c>
      <c r="J86" s="16">
        <f>IF(AND(Roster!$A43&lt;&gt;"",Roster!$E43&lt;&gt;"",Roster!$C43="Planned",J$5=Roster!$D43),IF(Roster!$H43="",Assumptions!$C$8,Roster!$H43)+Assumptions!$C$9,0)</f>
        <v>0</v>
      </c>
      <c r="K86" s="16">
        <f>IF(AND(Roster!$A43&lt;&gt;"",Roster!$E43&lt;&gt;"",Roster!$C43="Planned",K$5=Roster!$D43),IF(Roster!$H43="",Assumptions!$C$8,Roster!$H43)+Assumptions!$C$9,0)</f>
        <v>0</v>
      </c>
      <c r="L86" s="16">
        <f>IF(AND(Roster!$A43&lt;&gt;"",Roster!$E43&lt;&gt;"",Roster!$C43="Planned",L$5=Roster!$D43),IF(Roster!$H43="",Assumptions!$C$8,Roster!$H43)+Assumptions!$C$9,0)</f>
        <v>0</v>
      </c>
      <c r="M86" s="16">
        <f>IF(AND(Roster!$A43&lt;&gt;"",Roster!$E43&lt;&gt;"",Roster!$C43="Planned",M$5=Roster!$D43),IF(Roster!$H43="",Assumptions!$C$8,Roster!$H43)+Assumptions!$C$9,0)</f>
        <v>0</v>
      </c>
      <c r="N86" s="16">
        <f>IF(AND(Roster!$A43&lt;&gt;"",Roster!$E43&lt;&gt;"",Roster!$C43="Planned",N$5=Roster!$D43),IF(Roster!$H43="",Assumptions!$C$8,Roster!$H43)+Assumptions!$C$9,0)</f>
        <v>0</v>
      </c>
    </row>
    <row r="87" spans="1:15" x14ac:dyDescent="0.2">
      <c r="A87" t="str">
        <f t="shared" si="3"/>
        <v/>
      </c>
      <c r="B87" t="str">
        <f t="shared" si="3"/>
        <v/>
      </c>
      <c r="C87" s="16">
        <f>IF(AND(Roster!$A44&lt;&gt;"",Roster!$E44&lt;&gt;"",Roster!$C44="Planned",C$5=Roster!$D44),IF(Roster!$H44="",Assumptions!$C$8,Roster!$H44)+Assumptions!$C$9,0)</f>
        <v>0</v>
      </c>
      <c r="D87" s="16">
        <f>IF(AND(Roster!$A44&lt;&gt;"",Roster!$E44&lt;&gt;"",Roster!$C44="Planned",D$5=Roster!$D44),IF(Roster!$H44="",Assumptions!$C$8,Roster!$H44)+Assumptions!$C$9,0)</f>
        <v>0</v>
      </c>
      <c r="E87" s="16">
        <f>IF(AND(Roster!$A44&lt;&gt;"",Roster!$E44&lt;&gt;"",Roster!$C44="Planned",E$5=Roster!$D44),IF(Roster!$H44="",Assumptions!$C$8,Roster!$H44)+Assumptions!$C$9,0)</f>
        <v>0</v>
      </c>
      <c r="F87" s="16">
        <f>IF(AND(Roster!$A44&lt;&gt;"",Roster!$E44&lt;&gt;"",Roster!$C44="Planned",F$5=Roster!$D44),IF(Roster!$H44="",Assumptions!$C$8,Roster!$H44)+Assumptions!$C$9,0)</f>
        <v>0</v>
      </c>
      <c r="G87" s="16">
        <f>IF(AND(Roster!$A44&lt;&gt;"",Roster!$E44&lt;&gt;"",Roster!$C44="Planned",G$5=Roster!$D44),IF(Roster!$H44="",Assumptions!$C$8,Roster!$H44)+Assumptions!$C$9,0)</f>
        <v>0</v>
      </c>
      <c r="H87" s="16">
        <f>IF(AND(Roster!$A44&lt;&gt;"",Roster!$E44&lt;&gt;"",Roster!$C44="Planned",H$5=Roster!$D44),IF(Roster!$H44="",Assumptions!$C$8,Roster!$H44)+Assumptions!$C$9,0)</f>
        <v>0</v>
      </c>
      <c r="I87" s="16">
        <f>IF(AND(Roster!$A44&lt;&gt;"",Roster!$E44&lt;&gt;"",Roster!$C44="Planned",I$5=Roster!$D44),IF(Roster!$H44="",Assumptions!$C$8,Roster!$H44)+Assumptions!$C$9,0)</f>
        <v>0</v>
      </c>
      <c r="J87" s="16">
        <f>IF(AND(Roster!$A44&lt;&gt;"",Roster!$E44&lt;&gt;"",Roster!$C44="Planned",J$5=Roster!$D44),IF(Roster!$H44="",Assumptions!$C$8,Roster!$H44)+Assumptions!$C$9,0)</f>
        <v>0</v>
      </c>
      <c r="K87" s="16">
        <f>IF(AND(Roster!$A44&lt;&gt;"",Roster!$E44&lt;&gt;"",Roster!$C44="Planned",K$5=Roster!$D44),IF(Roster!$H44="",Assumptions!$C$8,Roster!$H44)+Assumptions!$C$9,0)</f>
        <v>0</v>
      </c>
      <c r="L87" s="16">
        <f>IF(AND(Roster!$A44&lt;&gt;"",Roster!$E44&lt;&gt;"",Roster!$C44="Planned",L$5=Roster!$D44),IF(Roster!$H44="",Assumptions!$C$8,Roster!$H44)+Assumptions!$C$9,0)</f>
        <v>0</v>
      </c>
      <c r="M87" s="16">
        <f>IF(AND(Roster!$A44&lt;&gt;"",Roster!$E44&lt;&gt;"",Roster!$C44="Planned",M$5=Roster!$D44),IF(Roster!$H44="",Assumptions!$C$8,Roster!$H44)+Assumptions!$C$9,0)</f>
        <v>0</v>
      </c>
      <c r="N87" s="16">
        <f>IF(AND(Roster!$A44&lt;&gt;"",Roster!$E44&lt;&gt;"",Roster!$C44="Planned",N$5=Roster!$D44),IF(Roster!$H44="",Assumptions!$C$8,Roster!$H44)+Assumptions!$C$9,0)</f>
        <v>0</v>
      </c>
    </row>
    <row r="88" spans="1:15" x14ac:dyDescent="0.2">
      <c r="A88" t="str">
        <f t="shared" si="3"/>
        <v/>
      </c>
      <c r="B88" t="str">
        <f t="shared" si="3"/>
        <v/>
      </c>
      <c r="C88" s="16">
        <f>IF(AND(Roster!$A45&lt;&gt;"",Roster!$E45&lt;&gt;"",Roster!$C45="Planned",C$5=Roster!$D45),IF(Roster!$H45="",Assumptions!$C$8,Roster!$H45)+Assumptions!$C$9,0)</f>
        <v>0</v>
      </c>
      <c r="D88" s="16">
        <f>IF(AND(Roster!$A45&lt;&gt;"",Roster!$E45&lt;&gt;"",Roster!$C45="Planned",D$5=Roster!$D45),IF(Roster!$H45="",Assumptions!$C$8,Roster!$H45)+Assumptions!$C$9,0)</f>
        <v>0</v>
      </c>
      <c r="E88" s="16">
        <f>IF(AND(Roster!$A45&lt;&gt;"",Roster!$E45&lt;&gt;"",Roster!$C45="Planned",E$5=Roster!$D45),IF(Roster!$H45="",Assumptions!$C$8,Roster!$H45)+Assumptions!$C$9,0)</f>
        <v>0</v>
      </c>
      <c r="F88" s="16">
        <f>IF(AND(Roster!$A45&lt;&gt;"",Roster!$E45&lt;&gt;"",Roster!$C45="Planned",F$5=Roster!$D45),IF(Roster!$H45="",Assumptions!$C$8,Roster!$H45)+Assumptions!$C$9,0)</f>
        <v>0</v>
      </c>
      <c r="G88" s="16">
        <f>IF(AND(Roster!$A45&lt;&gt;"",Roster!$E45&lt;&gt;"",Roster!$C45="Planned",G$5=Roster!$D45),IF(Roster!$H45="",Assumptions!$C$8,Roster!$H45)+Assumptions!$C$9,0)</f>
        <v>0</v>
      </c>
      <c r="H88" s="16">
        <f>IF(AND(Roster!$A45&lt;&gt;"",Roster!$E45&lt;&gt;"",Roster!$C45="Planned",H$5=Roster!$D45),IF(Roster!$H45="",Assumptions!$C$8,Roster!$H45)+Assumptions!$C$9,0)</f>
        <v>0</v>
      </c>
      <c r="I88" s="16">
        <f>IF(AND(Roster!$A45&lt;&gt;"",Roster!$E45&lt;&gt;"",Roster!$C45="Planned",I$5=Roster!$D45),IF(Roster!$H45="",Assumptions!$C$8,Roster!$H45)+Assumptions!$C$9,0)</f>
        <v>0</v>
      </c>
      <c r="J88" s="16">
        <f>IF(AND(Roster!$A45&lt;&gt;"",Roster!$E45&lt;&gt;"",Roster!$C45="Planned",J$5=Roster!$D45),IF(Roster!$H45="",Assumptions!$C$8,Roster!$H45)+Assumptions!$C$9,0)</f>
        <v>0</v>
      </c>
      <c r="K88" s="16">
        <f>IF(AND(Roster!$A45&lt;&gt;"",Roster!$E45&lt;&gt;"",Roster!$C45="Planned",K$5=Roster!$D45),IF(Roster!$H45="",Assumptions!$C$8,Roster!$H45)+Assumptions!$C$9,0)</f>
        <v>0</v>
      </c>
      <c r="L88" s="16">
        <f>IF(AND(Roster!$A45&lt;&gt;"",Roster!$E45&lt;&gt;"",Roster!$C45="Planned",L$5=Roster!$D45),IF(Roster!$H45="",Assumptions!$C$8,Roster!$H45)+Assumptions!$C$9,0)</f>
        <v>0</v>
      </c>
      <c r="M88" s="16">
        <f>IF(AND(Roster!$A45&lt;&gt;"",Roster!$E45&lt;&gt;"",Roster!$C45="Planned",M$5=Roster!$D45),IF(Roster!$H45="",Assumptions!$C$8,Roster!$H45)+Assumptions!$C$9,0)</f>
        <v>0</v>
      </c>
      <c r="N88" s="16">
        <f>IF(AND(Roster!$A45&lt;&gt;"",Roster!$E45&lt;&gt;"",Roster!$C45="Planned",N$5=Roster!$D45),IF(Roster!$H45="",Assumptions!$C$8,Roster!$H45)+Assumptions!$C$9,0)</f>
        <v>0</v>
      </c>
    </row>
    <row r="89" spans="1:15" x14ac:dyDescent="0.2">
      <c r="A89" s="8" t="s">
        <v>87</v>
      </c>
      <c r="C89" s="15">
        <f t="shared" ref="C89:N89" si="4">SUM(C49:C88)</f>
        <v>0</v>
      </c>
      <c r="D89" s="15">
        <f t="shared" si="4"/>
        <v>7975</v>
      </c>
      <c r="E89" s="15">
        <f t="shared" si="4"/>
        <v>7975</v>
      </c>
      <c r="F89" s="15">
        <f t="shared" si="4"/>
        <v>7975</v>
      </c>
      <c r="G89" s="15">
        <f t="shared" si="4"/>
        <v>7975</v>
      </c>
      <c r="H89" s="15">
        <f t="shared" si="4"/>
        <v>7975</v>
      </c>
      <c r="I89" s="15">
        <f t="shared" si="4"/>
        <v>7975</v>
      </c>
      <c r="J89" s="15">
        <f t="shared" si="4"/>
        <v>7975</v>
      </c>
      <c r="K89" s="15">
        <f t="shared" si="4"/>
        <v>0</v>
      </c>
      <c r="L89" s="15">
        <f t="shared" si="4"/>
        <v>7975</v>
      </c>
      <c r="M89" s="15">
        <f t="shared" si="4"/>
        <v>0</v>
      </c>
      <c r="N89" s="15">
        <f t="shared" si="4"/>
        <v>0</v>
      </c>
      <c r="O89" s="15">
        <f>SUM(C89:N89)</f>
        <v>63800</v>
      </c>
    </row>
    <row r="91" spans="1:15" x14ac:dyDescent="0.2">
      <c r="A91" s="8" t="s">
        <v>88</v>
      </c>
    </row>
    <row r="92" spans="1:15" x14ac:dyDescent="0.2">
      <c r="A92" s="7" t="str">
        <f t="shared" ref="A92:B111" si="5">A6</f>
        <v>Founder &amp; CEO</v>
      </c>
      <c r="B92" s="7" t="str">
        <f t="shared" si="5"/>
        <v>G&amp;A</v>
      </c>
      <c r="C92" s="17">
        <f>IF(AND(Roster!$G6="Y",Roster!$A6&lt;&gt;"",Roster!$E6&lt;&gt;"",C$5&gt;=IF(Roster!$D6="",1,Roster!$D6)),IF(Roster!$C6="Existing",1,MIN(1,(C$5-Roster!$D6+1)/MAX(1,Assumptions!$C$10))),0)</f>
        <v>0</v>
      </c>
      <c r="D92" s="17">
        <f>IF(AND(Roster!$G6="Y",Roster!$A6&lt;&gt;"",Roster!$E6&lt;&gt;"",D$5&gt;=IF(Roster!$D6="",1,Roster!$D6)),IF(Roster!$C6="Existing",1,MIN(1,(D$5-Roster!$D6+1)/MAX(1,Assumptions!$C$10))),0)</f>
        <v>0</v>
      </c>
      <c r="E92" s="17">
        <f>IF(AND(Roster!$G6="Y",Roster!$A6&lt;&gt;"",Roster!$E6&lt;&gt;"",E$5&gt;=IF(Roster!$D6="",1,Roster!$D6)),IF(Roster!$C6="Existing",1,MIN(1,(E$5-Roster!$D6+1)/MAX(1,Assumptions!$C$10))),0)</f>
        <v>0</v>
      </c>
      <c r="F92" s="17">
        <f>IF(AND(Roster!$G6="Y",Roster!$A6&lt;&gt;"",Roster!$E6&lt;&gt;"",F$5&gt;=IF(Roster!$D6="",1,Roster!$D6)),IF(Roster!$C6="Existing",1,MIN(1,(F$5-Roster!$D6+1)/MAX(1,Assumptions!$C$10))),0)</f>
        <v>0</v>
      </c>
      <c r="G92" s="17">
        <f>IF(AND(Roster!$G6="Y",Roster!$A6&lt;&gt;"",Roster!$E6&lt;&gt;"",G$5&gt;=IF(Roster!$D6="",1,Roster!$D6)),IF(Roster!$C6="Existing",1,MIN(1,(G$5-Roster!$D6+1)/MAX(1,Assumptions!$C$10))),0)</f>
        <v>0</v>
      </c>
      <c r="H92" s="17">
        <f>IF(AND(Roster!$G6="Y",Roster!$A6&lt;&gt;"",Roster!$E6&lt;&gt;"",H$5&gt;=IF(Roster!$D6="",1,Roster!$D6)),IF(Roster!$C6="Existing",1,MIN(1,(H$5-Roster!$D6+1)/MAX(1,Assumptions!$C$10))),0)</f>
        <v>0</v>
      </c>
      <c r="I92" s="17">
        <f>IF(AND(Roster!$G6="Y",Roster!$A6&lt;&gt;"",Roster!$E6&lt;&gt;"",I$5&gt;=IF(Roster!$D6="",1,Roster!$D6)),IF(Roster!$C6="Existing",1,MIN(1,(I$5-Roster!$D6+1)/MAX(1,Assumptions!$C$10))),0)</f>
        <v>0</v>
      </c>
      <c r="J92" s="17">
        <f>IF(AND(Roster!$G6="Y",Roster!$A6&lt;&gt;"",Roster!$E6&lt;&gt;"",J$5&gt;=IF(Roster!$D6="",1,Roster!$D6)),IF(Roster!$C6="Existing",1,MIN(1,(J$5-Roster!$D6+1)/MAX(1,Assumptions!$C$10))),0)</f>
        <v>0</v>
      </c>
      <c r="K92" s="17">
        <f>IF(AND(Roster!$G6="Y",Roster!$A6&lt;&gt;"",Roster!$E6&lt;&gt;"",K$5&gt;=IF(Roster!$D6="",1,Roster!$D6)),IF(Roster!$C6="Existing",1,MIN(1,(K$5-Roster!$D6+1)/MAX(1,Assumptions!$C$10))),0)</f>
        <v>0</v>
      </c>
      <c r="L92" s="17">
        <f>IF(AND(Roster!$G6="Y",Roster!$A6&lt;&gt;"",Roster!$E6&lt;&gt;"",L$5&gt;=IF(Roster!$D6="",1,Roster!$D6)),IF(Roster!$C6="Existing",1,MIN(1,(L$5-Roster!$D6+1)/MAX(1,Assumptions!$C$10))),0)</f>
        <v>0</v>
      </c>
      <c r="M92" s="17">
        <f>IF(AND(Roster!$G6="Y",Roster!$A6&lt;&gt;"",Roster!$E6&lt;&gt;"",M$5&gt;=IF(Roster!$D6="",1,Roster!$D6)),IF(Roster!$C6="Existing",1,MIN(1,(M$5-Roster!$D6+1)/MAX(1,Assumptions!$C$10))),0)</f>
        <v>0</v>
      </c>
      <c r="N92" s="17">
        <f>IF(AND(Roster!$G6="Y",Roster!$A6&lt;&gt;"",Roster!$E6&lt;&gt;"",N$5&gt;=IF(Roster!$D6="",1,Roster!$D6)),IF(Roster!$C6="Existing",1,MIN(1,(N$5-Roster!$D6+1)/MAX(1,Assumptions!$C$10))),0)</f>
        <v>0</v>
      </c>
    </row>
    <row r="93" spans="1:15" x14ac:dyDescent="0.2">
      <c r="A93" s="7" t="str">
        <f t="shared" si="5"/>
        <v>CTO</v>
      </c>
      <c r="B93" s="7" t="str">
        <f t="shared" si="5"/>
        <v>Engineering</v>
      </c>
      <c r="C93" s="17">
        <f>IF(AND(Roster!$G7="Y",Roster!$A7&lt;&gt;"",Roster!$E7&lt;&gt;"",C$5&gt;=IF(Roster!$D7="",1,Roster!$D7)),IF(Roster!$C7="Existing",1,MIN(1,(C$5-Roster!$D7+1)/MAX(1,Assumptions!$C$10))),0)</f>
        <v>0</v>
      </c>
      <c r="D93" s="17">
        <f>IF(AND(Roster!$G7="Y",Roster!$A7&lt;&gt;"",Roster!$E7&lt;&gt;"",D$5&gt;=IF(Roster!$D7="",1,Roster!$D7)),IF(Roster!$C7="Existing",1,MIN(1,(D$5-Roster!$D7+1)/MAX(1,Assumptions!$C$10))),0)</f>
        <v>0</v>
      </c>
      <c r="E93" s="17">
        <f>IF(AND(Roster!$G7="Y",Roster!$A7&lt;&gt;"",Roster!$E7&lt;&gt;"",E$5&gt;=IF(Roster!$D7="",1,Roster!$D7)),IF(Roster!$C7="Existing",1,MIN(1,(E$5-Roster!$D7+1)/MAX(1,Assumptions!$C$10))),0)</f>
        <v>0</v>
      </c>
      <c r="F93" s="17">
        <f>IF(AND(Roster!$G7="Y",Roster!$A7&lt;&gt;"",Roster!$E7&lt;&gt;"",F$5&gt;=IF(Roster!$D7="",1,Roster!$D7)),IF(Roster!$C7="Existing",1,MIN(1,(F$5-Roster!$D7+1)/MAX(1,Assumptions!$C$10))),0)</f>
        <v>0</v>
      </c>
      <c r="G93" s="17">
        <f>IF(AND(Roster!$G7="Y",Roster!$A7&lt;&gt;"",Roster!$E7&lt;&gt;"",G$5&gt;=IF(Roster!$D7="",1,Roster!$D7)),IF(Roster!$C7="Existing",1,MIN(1,(G$5-Roster!$D7+1)/MAX(1,Assumptions!$C$10))),0)</f>
        <v>0</v>
      </c>
      <c r="H93" s="17">
        <f>IF(AND(Roster!$G7="Y",Roster!$A7&lt;&gt;"",Roster!$E7&lt;&gt;"",H$5&gt;=IF(Roster!$D7="",1,Roster!$D7)),IF(Roster!$C7="Existing",1,MIN(1,(H$5-Roster!$D7+1)/MAX(1,Assumptions!$C$10))),0)</f>
        <v>0</v>
      </c>
      <c r="I93" s="17">
        <f>IF(AND(Roster!$G7="Y",Roster!$A7&lt;&gt;"",Roster!$E7&lt;&gt;"",I$5&gt;=IF(Roster!$D7="",1,Roster!$D7)),IF(Roster!$C7="Existing",1,MIN(1,(I$5-Roster!$D7+1)/MAX(1,Assumptions!$C$10))),0)</f>
        <v>0</v>
      </c>
      <c r="J93" s="17">
        <f>IF(AND(Roster!$G7="Y",Roster!$A7&lt;&gt;"",Roster!$E7&lt;&gt;"",J$5&gt;=IF(Roster!$D7="",1,Roster!$D7)),IF(Roster!$C7="Existing",1,MIN(1,(J$5-Roster!$D7+1)/MAX(1,Assumptions!$C$10))),0)</f>
        <v>0</v>
      </c>
      <c r="K93" s="17">
        <f>IF(AND(Roster!$G7="Y",Roster!$A7&lt;&gt;"",Roster!$E7&lt;&gt;"",K$5&gt;=IF(Roster!$D7="",1,Roster!$D7)),IF(Roster!$C7="Existing",1,MIN(1,(K$5-Roster!$D7+1)/MAX(1,Assumptions!$C$10))),0)</f>
        <v>0</v>
      </c>
      <c r="L93" s="17">
        <f>IF(AND(Roster!$G7="Y",Roster!$A7&lt;&gt;"",Roster!$E7&lt;&gt;"",L$5&gt;=IF(Roster!$D7="",1,Roster!$D7)),IF(Roster!$C7="Existing",1,MIN(1,(L$5-Roster!$D7+1)/MAX(1,Assumptions!$C$10))),0)</f>
        <v>0</v>
      </c>
      <c r="M93" s="17">
        <f>IF(AND(Roster!$G7="Y",Roster!$A7&lt;&gt;"",Roster!$E7&lt;&gt;"",M$5&gt;=IF(Roster!$D7="",1,Roster!$D7)),IF(Roster!$C7="Existing",1,MIN(1,(M$5-Roster!$D7+1)/MAX(1,Assumptions!$C$10))),0)</f>
        <v>0</v>
      </c>
      <c r="N93" s="17">
        <f>IF(AND(Roster!$G7="Y",Roster!$A7&lt;&gt;"",Roster!$E7&lt;&gt;"",N$5&gt;=IF(Roster!$D7="",1,Roster!$D7)),IF(Roster!$C7="Existing",1,MIN(1,(N$5-Roster!$D7+1)/MAX(1,Assumptions!$C$10))),0)</f>
        <v>0</v>
      </c>
    </row>
    <row r="94" spans="1:15" x14ac:dyDescent="0.2">
      <c r="A94" s="7" t="str">
        <f t="shared" si="5"/>
        <v>Software engineer</v>
      </c>
      <c r="B94" s="7" t="str">
        <f t="shared" si="5"/>
        <v>Engineering</v>
      </c>
      <c r="C94" s="17">
        <f>IF(AND(Roster!$G8="Y",Roster!$A8&lt;&gt;"",Roster!$E8&lt;&gt;"",C$5&gt;=IF(Roster!$D8="",1,Roster!$D8)),IF(Roster!$C8="Existing",1,MIN(1,(C$5-Roster!$D8+1)/MAX(1,Assumptions!$C$10))),0)</f>
        <v>0</v>
      </c>
      <c r="D94" s="17">
        <f>IF(AND(Roster!$G8="Y",Roster!$A8&lt;&gt;"",Roster!$E8&lt;&gt;"",D$5&gt;=IF(Roster!$D8="",1,Roster!$D8)),IF(Roster!$C8="Existing",1,MIN(1,(D$5-Roster!$D8+1)/MAX(1,Assumptions!$C$10))),0)</f>
        <v>0</v>
      </c>
      <c r="E94" s="17">
        <f>IF(AND(Roster!$G8="Y",Roster!$A8&lt;&gt;"",Roster!$E8&lt;&gt;"",E$5&gt;=IF(Roster!$D8="",1,Roster!$D8)),IF(Roster!$C8="Existing",1,MIN(1,(E$5-Roster!$D8+1)/MAX(1,Assumptions!$C$10))),0)</f>
        <v>0</v>
      </c>
      <c r="F94" s="17">
        <f>IF(AND(Roster!$G8="Y",Roster!$A8&lt;&gt;"",Roster!$E8&lt;&gt;"",F$5&gt;=IF(Roster!$D8="",1,Roster!$D8)),IF(Roster!$C8="Existing",1,MIN(1,(F$5-Roster!$D8+1)/MAX(1,Assumptions!$C$10))),0)</f>
        <v>0</v>
      </c>
      <c r="G94" s="17">
        <f>IF(AND(Roster!$G8="Y",Roster!$A8&lt;&gt;"",Roster!$E8&lt;&gt;"",G$5&gt;=IF(Roster!$D8="",1,Roster!$D8)),IF(Roster!$C8="Existing",1,MIN(1,(G$5-Roster!$D8+1)/MAX(1,Assumptions!$C$10))),0)</f>
        <v>0</v>
      </c>
      <c r="H94" s="17">
        <f>IF(AND(Roster!$G8="Y",Roster!$A8&lt;&gt;"",Roster!$E8&lt;&gt;"",H$5&gt;=IF(Roster!$D8="",1,Roster!$D8)),IF(Roster!$C8="Existing",1,MIN(1,(H$5-Roster!$D8+1)/MAX(1,Assumptions!$C$10))),0)</f>
        <v>0</v>
      </c>
      <c r="I94" s="17">
        <f>IF(AND(Roster!$G8="Y",Roster!$A8&lt;&gt;"",Roster!$E8&lt;&gt;"",I$5&gt;=IF(Roster!$D8="",1,Roster!$D8)),IF(Roster!$C8="Existing",1,MIN(1,(I$5-Roster!$D8+1)/MAX(1,Assumptions!$C$10))),0)</f>
        <v>0</v>
      </c>
      <c r="J94" s="17">
        <f>IF(AND(Roster!$G8="Y",Roster!$A8&lt;&gt;"",Roster!$E8&lt;&gt;"",J$5&gt;=IF(Roster!$D8="",1,Roster!$D8)),IF(Roster!$C8="Existing",1,MIN(1,(J$5-Roster!$D8+1)/MAX(1,Assumptions!$C$10))),0)</f>
        <v>0</v>
      </c>
      <c r="K94" s="17">
        <f>IF(AND(Roster!$G8="Y",Roster!$A8&lt;&gt;"",Roster!$E8&lt;&gt;"",K$5&gt;=IF(Roster!$D8="",1,Roster!$D8)),IF(Roster!$C8="Existing",1,MIN(1,(K$5-Roster!$D8+1)/MAX(1,Assumptions!$C$10))),0)</f>
        <v>0</v>
      </c>
      <c r="L94" s="17">
        <f>IF(AND(Roster!$G8="Y",Roster!$A8&lt;&gt;"",Roster!$E8&lt;&gt;"",L$5&gt;=IF(Roster!$D8="",1,Roster!$D8)),IF(Roster!$C8="Existing",1,MIN(1,(L$5-Roster!$D8+1)/MAX(1,Assumptions!$C$10))),0)</f>
        <v>0</v>
      </c>
      <c r="M94" s="17">
        <f>IF(AND(Roster!$G8="Y",Roster!$A8&lt;&gt;"",Roster!$E8&lt;&gt;"",M$5&gt;=IF(Roster!$D8="",1,Roster!$D8)),IF(Roster!$C8="Existing",1,MIN(1,(M$5-Roster!$D8+1)/MAX(1,Assumptions!$C$10))),0)</f>
        <v>0</v>
      </c>
      <c r="N94" s="17">
        <f>IF(AND(Roster!$G8="Y",Roster!$A8&lt;&gt;"",Roster!$E8&lt;&gt;"",N$5&gt;=IF(Roster!$D8="",1,Roster!$D8)),IF(Roster!$C8="Existing",1,MIN(1,(N$5-Roster!$D8+1)/MAX(1,Assumptions!$C$10))),0)</f>
        <v>0</v>
      </c>
    </row>
    <row r="95" spans="1:15" x14ac:dyDescent="0.2">
      <c r="A95" s="7" t="str">
        <f t="shared" si="5"/>
        <v>Software engineer</v>
      </c>
      <c r="B95" s="7" t="str">
        <f t="shared" si="5"/>
        <v>Engineering</v>
      </c>
      <c r="C95" s="17">
        <f>IF(AND(Roster!$G9="Y",Roster!$A9&lt;&gt;"",Roster!$E9&lt;&gt;"",C$5&gt;=IF(Roster!$D9="",1,Roster!$D9)),IF(Roster!$C9="Existing",1,MIN(1,(C$5-Roster!$D9+1)/MAX(1,Assumptions!$C$10))),0)</f>
        <v>0</v>
      </c>
      <c r="D95" s="17">
        <f>IF(AND(Roster!$G9="Y",Roster!$A9&lt;&gt;"",Roster!$E9&lt;&gt;"",D$5&gt;=IF(Roster!$D9="",1,Roster!$D9)),IF(Roster!$C9="Existing",1,MIN(1,(D$5-Roster!$D9+1)/MAX(1,Assumptions!$C$10))),0)</f>
        <v>0</v>
      </c>
      <c r="E95" s="17">
        <f>IF(AND(Roster!$G9="Y",Roster!$A9&lt;&gt;"",Roster!$E9&lt;&gt;"",E$5&gt;=IF(Roster!$D9="",1,Roster!$D9)),IF(Roster!$C9="Existing",1,MIN(1,(E$5-Roster!$D9+1)/MAX(1,Assumptions!$C$10))),0)</f>
        <v>0</v>
      </c>
      <c r="F95" s="17">
        <f>IF(AND(Roster!$G9="Y",Roster!$A9&lt;&gt;"",Roster!$E9&lt;&gt;"",F$5&gt;=IF(Roster!$D9="",1,Roster!$D9)),IF(Roster!$C9="Existing",1,MIN(1,(F$5-Roster!$D9+1)/MAX(1,Assumptions!$C$10))),0)</f>
        <v>0</v>
      </c>
      <c r="G95" s="17">
        <f>IF(AND(Roster!$G9="Y",Roster!$A9&lt;&gt;"",Roster!$E9&lt;&gt;"",G$5&gt;=IF(Roster!$D9="",1,Roster!$D9)),IF(Roster!$C9="Existing",1,MIN(1,(G$5-Roster!$D9+1)/MAX(1,Assumptions!$C$10))),0)</f>
        <v>0</v>
      </c>
      <c r="H95" s="17">
        <f>IF(AND(Roster!$G9="Y",Roster!$A9&lt;&gt;"",Roster!$E9&lt;&gt;"",H$5&gt;=IF(Roster!$D9="",1,Roster!$D9)),IF(Roster!$C9="Existing",1,MIN(1,(H$5-Roster!$D9+1)/MAX(1,Assumptions!$C$10))),0)</f>
        <v>0</v>
      </c>
      <c r="I95" s="17">
        <f>IF(AND(Roster!$G9="Y",Roster!$A9&lt;&gt;"",Roster!$E9&lt;&gt;"",I$5&gt;=IF(Roster!$D9="",1,Roster!$D9)),IF(Roster!$C9="Existing",1,MIN(1,(I$5-Roster!$D9+1)/MAX(1,Assumptions!$C$10))),0)</f>
        <v>0</v>
      </c>
      <c r="J95" s="17">
        <f>IF(AND(Roster!$G9="Y",Roster!$A9&lt;&gt;"",Roster!$E9&lt;&gt;"",J$5&gt;=IF(Roster!$D9="",1,Roster!$D9)),IF(Roster!$C9="Existing",1,MIN(1,(J$5-Roster!$D9+1)/MAX(1,Assumptions!$C$10))),0)</f>
        <v>0</v>
      </c>
      <c r="K95" s="17">
        <f>IF(AND(Roster!$G9="Y",Roster!$A9&lt;&gt;"",Roster!$E9&lt;&gt;"",K$5&gt;=IF(Roster!$D9="",1,Roster!$D9)),IF(Roster!$C9="Existing",1,MIN(1,(K$5-Roster!$D9+1)/MAX(1,Assumptions!$C$10))),0)</f>
        <v>0</v>
      </c>
      <c r="L95" s="17">
        <f>IF(AND(Roster!$G9="Y",Roster!$A9&lt;&gt;"",Roster!$E9&lt;&gt;"",L$5&gt;=IF(Roster!$D9="",1,Roster!$D9)),IF(Roster!$C9="Existing",1,MIN(1,(L$5-Roster!$D9+1)/MAX(1,Assumptions!$C$10))),0)</f>
        <v>0</v>
      </c>
      <c r="M95" s="17">
        <f>IF(AND(Roster!$G9="Y",Roster!$A9&lt;&gt;"",Roster!$E9&lt;&gt;"",M$5&gt;=IF(Roster!$D9="",1,Roster!$D9)),IF(Roster!$C9="Existing",1,MIN(1,(M$5-Roster!$D9+1)/MAX(1,Assumptions!$C$10))),0)</f>
        <v>0</v>
      </c>
      <c r="N95" s="17">
        <f>IF(AND(Roster!$G9="Y",Roster!$A9&lt;&gt;"",Roster!$E9&lt;&gt;"",N$5&gt;=IF(Roster!$D9="",1,Roster!$D9)),IF(Roster!$C9="Existing",1,MIN(1,(N$5-Roster!$D9+1)/MAX(1,Assumptions!$C$10))),0)</f>
        <v>0</v>
      </c>
    </row>
    <row r="96" spans="1:15" x14ac:dyDescent="0.2">
      <c r="A96" s="7" t="str">
        <f t="shared" si="5"/>
        <v>Software engineer</v>
      </c>
      <c r="B96" s="7" t="str">
        <f t="shared" si="5"/>
        <v>Engineering</v>
      </c>
      <c r="C96" s="17">
        <f>IF(AND(Roster!$G10="Y",Roster!$A10&lt;&gt;"",Roster!$E10&lt;&gt;"",C$5&gt;=IF(Roster!$D10="",1,Roster!$D10)),IF(Roster!$C10="Existing",1,MIN(1,(C$5-Roster!$D10+1)/MAX(1,Assumptions!$C$10))),0)</f>
        <v>0</v>
      </c>
      <c r="D96" s="17">
        <f>IF(AND(Roster!$G10="Y",Roster!$A10&lt;&gt;"",Roster!$E10&lt;&gt;"",D$5&gt;=IF(Roster!$D10="",1,Roster!$D10)),IF(Roster!$C10="Existing",1,MIN(1,(D$5-Roster!$D10+1)/MAX(1,Assumptions!$C$10))),0)</f>
        <v>0</v>
      </c>
      <c r="E96" s="17">
        <f>IF(AND(Roster!$G10="Y",Roster!$A10&lt;&gt;"",Roster!$E10&lt;&gt;"",E$5&gt;=IF(Roster!$D10="",1,Roster!$D10)),IF(Roster!$C10="Existing",1,MIN(1,(E$5-Roster!$D10+1)/MAX(1,Assumptions!$C$10))),0)</f>
        <v>0</v>
      </c>
      <c r="F96" s="17">
        <f>IF(AND(Roster!$G10="Y",Roster!$A10&lt;&gt;"",Roster!$E10&lt;&gt;"",F$5&gt;=IF(Roster!$D10="",1,Roster!$D10)),IF(Roster!$C10="Existing",1,MIN(1,(F$5-Roster!$D10+1)/MAX(1,Assumptions!$C$10))),0)</f>
        <v>0</v>
      </c>
      <c r="G96" s="17">
        <f>IF(AND(Roster!$G10="Y",Roster!$A10&lt;&gt;"",Roster!$E10&lt;&gt;"",G$5&gt;=IF(Roster!$D10="",1,Roster!$D10)),IF(Roster!$C10="Existing",1,MIN(1,(G$5-Roster!$D10+1)/MAX(1,Assumptions!$C$10))),0)</f>
        <v>0</v>
      </c>
      <c r="H96" s="17">
        <f>IF(AND(Roster!$G10="Y",Roster!$A10&lt;&gt;"",Roster!$E10&lt;&gt;"",H$5&gt;=IF(Roster!$D10="",1,Roster!$D10)),IF(Roster!$C10="Existing",1,MIN(1,(H$5-Roster!$D10+1)/MAX(1,Assumptions!$C$10))),0)</f>
        <v>0</v>
      </c>
      <c r="I96" s="17">
        <f>IF(AND(Roster!$G10="Y",Roster!$A10&lt;&gt;"",Roster!$E10&lt;&gt;"",I$5&gt;=IF(Roster!$D10="",1,Roster!$D10)),IF(Roster!$C10="Existing",1,MIN(1,(I$5-Roster!$D10+1)/MAX(1,Assumptions!$C$10))),0)</f>
        <v>0</v>
      </c>
      <c r="J96" s="17">
        <f>IF(AND(Roster!$G10="Y",Roster!$A10&lt;&gt;"",Roster!$E10&lt;&gt;"",J$5&gt;=IF(Roster!$D10="",1,Roster!$D10)),IF(Roster!$C10="Existing",1,MIN(1,(J$5-Roster!$D10+1)/MAX(1,Assumptions!$C$10))),0)</f>
        <v>0</v>
      </c>
      <c r="K96" s="17">
        <f>IF(AND(Roster!$G10="Y",Roster!$A10&lt;&gt;"",Roster!$E10&lt;&gt;"",K$5&gt;=IF(Roster!$D10="",1,Roster!$D10)),IF(Roster!$C10="Existing",1,MIN(1,(K$5-Roster!$D10+1)/MAX(1,Assumptions!$C$10))),0)</f>
        <v>0</v>
      </c>
      <c r="L96" s="17">
        <f>IF(AND(Roster!$G10="Y",Roster!$A10&lt;&gt;"",Roster!$E10&lt;&gt;"",L$5&gt;=IF(Roster!$D10="",1,Roster!$D10)),IF(Roster!$C10="Existing",1,MIN(1,(L$5-Roster!$D10+1)/MAX(1,Assumptions!$C$10))),0)</f>
        <v>0</v>
      </c>
      <c r="M96" s="17">
        <f>IF(AND(Roster!$G10="Y",Roster!$A10&lt;&gt;"",Roster!$E10&lt;&gt;"",M$5&gt;=IF(Roster!$D10="",1,Roster!$D10)),IF(Roster!$C10="Existing",1,MIN(1,(M$5-Roster!$D10+1)/MAX(1,Assumptions!$C$10))),0)</f>
        <v>0</v>
      </c>
      <c r="N96" s="17">
        <f>IF(AND(Roster!$G10="Y",Roster!$A10&lt;&gt;"",Roster!$E10&lt;&gt;"",N$5&gt;=IF(Roster!$D10="",1,Roster!$D10)),IF(Roster!$C10="Existing",1,MIN(1,(N$5-Roster!$D10+1)/MAX(1,Assumptions!$C$10))),0)</f>
        <v>0</v>
      </c>
    </row>
    <row r="97" spans="1:14" x14ac:dyDescent="0.2">
      <c r="A97" s="7" t="str">
        <f t="shared" si="5"/>
        <v>Software engineer</v>
      </c>
      <c r="B97" s="7" t="str">
        <f t="shared" si="5"/>
        <v>Engineering</v>
      </c>
      <c r="C97" s="17">
        <f>IF(AND(Roster!$G11="Y",Roster!$A11&lt;&gt;"",Roster!$E11&lt;&gt;"",C$5&gt;=IF(Roster!$D11="",1,Roster!$D11)),IF(Roster!$C11="Existing",1,MIN(1,(C$5-Roster!$D11+1)/MAX(1,Assumptions!$C$10))),0)</f>
        <v>0</v>
      </c>
      <c r="D97" s="17">
        <f>IF(AND(Roster!$G11="Y",Roster!$A11&lt;&gt;"",Roster!$E11&lt;&gt;"",D$5&gt;=IF(Roster!$D11="",1,Roster!$D11)),IF(Roster!$C11="Existing",1,MIN(1,(D$5-Roster!$D11+1)/MAX(1,Assumptions!$C$10))),0)</f>
        <v>0</v>
      </c>
      <c r="E97" s="17">
        <f>IF(AND(Roster!$G11="Y",Roster!$A11&lt;&gt;"",Roster!$E11&lt;&gt;"",E$5&gt;=IF(Roster!$D11="",1,Roster!$D11)),IF(Roster!$C11="Existing",1,MIN(1,(E$5-Roster!$D11+1)/MAX(1,Assumptions!$C$10))),0)</f>
        <v>0</v>
      </c>
      <c r="F97" s="17">
        <f>IF(AND(Roster!$G11="Y",Roster!$A11&lt;&gt;"",Roster!$E11&lt;&gt;"",F$5&gt;=IF(Roster!$D11="",1,Roster!$D11)),IF(Roster!$C11="Existing",1,MIN(1,(F$5-Roster!$D11+1)/MAX(1,Assumptions!$C$10))),0)</f>
        <v>0</v>
      </c>
      <c r="G97" s="17">
        <f>IF(AND(Roster!$G11="Y",Roster!$A11&lt;&gt;"",Roster!$E11&lt;&gt;"",G$5&gt;=IF(Roster!$D11="",1,Roster!$D11)),IF(Roster!$C11="Existing",1,MIN(1,(G$5-Roster!$D11+1)/MAX(1,Assumptions!$C$10))),0)</f>
        <v>0</v>
      </c>
      <c r="H97" s="17">
        <f>IF(AND(Roster!$G11="Y",Roster!$A11&lt;&gt;"",Roster!$E11&lt;&gt;"",H$5&gt;=IF(Roster!$D11="",1,Roster!$D11)),IF(Roster!$C11="Existing",1,MIN(1,(H$5-Roster!$D11+1)/MAX(1,Assumptions!$C$10))),0)</f>
        <v>0</v>
      </c>
      <c r="I97" s="17">
        <f>IF(AND(Roster!$G11="Y",Roster!$A11&lt;&gt;"",Roster!$E11&lt;&gt;"",I$5&gt;=IF(Roster!$D11="",1,Roster!$D11)),IF(Roster!$C11="Existing",1,MIN(1,(I$5-Roster!$D11+1)/MAX(1,Assumptions!$C$10))),0)</f>
        <v>0</v>
      </c>
      <c r="J97" s="17">
        <f>IF(AND(Roster!$G11="Y",Roster!$A11&lt;&gt;"",Roster!$E11&lt;&gt;"",J$5&gt;=IF(Roster!$D11="",1,Roster!$D11)),IF(Roster!$C11="Existing",1,MIN(1,(J$5-Roster!$D11+1)/MAX(1,Assumptions!$C$10))),0)</f>
        <v>0</v>
      </c>
      <c r="K97" s="17">
        <f>IF(AND(Roster!$G11="Y",Roster!$A11&lt;&gt;"",Roster!$E11&lt;&gt;"",K$5&gt;=IF(Roster!$D11="",1,Roster!$D11)),IF(Roster!$C11="Existing",1,MIN(1,(K$5-Roster!$D11+1)/MAX(1,Assumptions!$C$10))),0)</f>
        <v>0</v>
      </c>
      <c r="L97" s="17">
        <f>IF(AND(Roster!$G11="Y",Roster!$A11&lt;&gt;"",Roster!$E11&lt;&gt;"",L$5&gt;=IF(Roster!$D11="",1,Roster!$D11)),IF(Roster!$C11="Existing",1,MIN(1,(L$5-Roster!$D11+1)/MAX(1,Assumptions!$C$10))),0)</f>
        <v>0</v>
      </c>
      <c r="M97" s="17">
        <f>IF(AND(Roster!$G11="Y",Roster!$A11&lt;&gt;"",Roster!$E11&lt;&gt;"",M$5&gt;=IF(Roster!$D11="",1,Roster!$D11)),IF(Roster!$C11="Existing",1,MIN(1,(M$5-Roster!$D11+1)/MAX(1,Assumptions!$C$10))),0)</f>
        <v>0</v>
      </c>
      <c r="N97" s="17">
        <f>IF(AND(Roster!$G11="Y",Roster!$A11&lt;&gt;"",Roster!$E11&lt;&gt;"",N$5&gt;=IF(Roster!$D11="",1,Roster!$D11)),IF(Roster!$C11="Existing",1,MIN(1,(N$5-Roster!$D11+1)/MAX(1,Assumptions!$C$10))),0)</f>
        <v>0</v>
      </c>
    </row>
    <row r="98" spans="1:14" x14ac:dyDescent="0.2">
      <c r="A98" s="7" t="str">
        <f t="shared" si="5"/>
        <v>Product designer</v>
      </c>
      <c r="B98" s="7" t="str">
        <f t="shared" si="5"/>
        <v>Engineering</v>
      </c>
      <c r="C98" s="17">
        <f>IF(AND(Roster!$G12="Y",Roster!$A12&lt;&gt;"",Roster!$E12&lt;&gt;"",C$5&gt;=IF(Roster!$D12="",1,Roster!$D12)),IF(Roster!$C12="Existing",1,MIN(1,(C$5-Roster!$D12+1)/MAX(1,Assumptions!$C$10))),0)</f>
        <v>0</v>
      </c>
      <c r="D98" s="17">
        <f>IF(AND(Roster!$G12="Y",Roster!$A12&lt;&gt;"",Roster!$E12&lt;&gt;"",D$5&gt;=IF(Roster!$D12="",1,Roster!$D12)),IF(Roster!$C12="Existing",1,MIN(1,(D$5-Roster!$D12+1)/MAX(1,Assumptions!$C$10))),0)</f>
        <v>0</v>
      </c>
      <c r="E98" s="17">
        <f>IF(AND(Roster!$G12="Y",Roster!$A12&lt;&gt;"",Roster!$E12&lt;&gt;"",E$5&gt;=IF(Roster!$D12="",1,Roster!$D12)),IF(Roster!$C12="Existing",1,MIN(1,(E$5-Roster!$D12+1)/MAX(1,Assumptions!$C$10))),0)</f>
        <v>0</v>
      </c>
      <c r="F98" s="17">
        <f>IF(AND(Roster!$G12="Y",Roster!$A12&lt;&gt;"",Roster!$E12&lt;&gt;"",F$5&gt;=IF(Roster!$D12="",1,Roster!$D12)),IF(Roster!$C12="Existing",1,MIN(1,(F$5-Roster!$D12+1)/MAX(1,Assumptions!$C$10))),0)</f>
        <v>0</v>
      </c>
      <c r="G98" s="17">
        <f>IF(AND(Roster!$G12="Y",Roster!$A12&lt;&gt;"",Roster!$E12&lt;&gt;"",G$5&gt;=IF(Roster!$D12="",1,Roster!$D12)),IF(Roster!$C12="Existing",1,MIN(1,(G$5-Roster!$D12+1)/MAX(1,Assumptions!$C$10))),0)</f>
        <v>0</v>
      </c>
      <c r="H98" s="17">
        <f>IF(AND(Roster!$G12="Y",Roster!$A12&lt;&gt;"",Roster!$E12&lt;&gt;"",H$5&gt;=IF(Roster!$D12="",1,Roster!$D12)),IF(Roster!$C12="Existing",1,MIN(1,(H$5-Roster!$D12+1)/MAX(1,Assumptions!$C$10))),0)</f>
        <v>0</v>
      </c>
      <c r="I98" s="17">
        <f>IF(AND(Roster!$G12="Y",Roster!$A12&lt;&gt;"",Roster!$E12&lt;&gt;"",I$5&gt;=IF(Roster!$D12="",1,Roster!$D12)),IF(Roster!$C12="Existing",1,MIN(1,(I$5-Roster!$D12+1)/MAX(1,Assumptions!$C$10))),0)</f>
        <v>0</v>
      </c>
      <c r="J98" s="17">
        <f>IF(AND(Roster!$G12="Y",Roster!$A12&lt;&gt;"",Roster!$E12&lt;&gt;"",J$5&gt;=IF(Roster!$D12="",1,Roster!$D12)),IF(Roster!$C12="Existing",1,MIN(1,(J$5-Roster!$D12+1)/MAX(1,Assumptions!$C$10))),0)</f>
        <v>0</v>
      </c>
      <c r="K98" s="17">
        <f>IF(AND(Roster!$G12="Y",Roster!$A12&lt;&gt;"",Roster!$E12&lt;&gt;"",K$5&gt;=IF(Roster!$D12="",1,Roster!$D12)),IF(Roster!$C12="Existing",1,MIN(1,(K$5-Roster!$D12+1)/MAX(1,Assumptions!$C$10))),0)</f>
        <v>0</v>
      </c>
      <c r="L98" s="17">
        <f>IF(AND(Roster!$G12="Y",Roster!$A12&lt;&gt;"",Roster!$E12&lt;&gt;"",L$5&gt;=IF(Roster!$D12="",1,Roster!$D12)),IF(Roster!$C12="Existing",1,MIN(1,(L$5-Roster!$D12+1)/MAX(1,Assumptions!$C$10))),0)</f>
        <v>0</v>
      </c>
      <c r="M98" s="17">
        <f>IF(AND(Roster!$G12="Y",Roster!$A12&lt;&gt;"",Roster!$E12&lt;&gt;"",M$5&gt;=IF(Roster!$D12="",1,Roster!$D12)),IF(Roster!$C12="Existing",1,MIN(1,(M$5-Roster!$D12+1)/MAX(1,Assumptions!$C$10))),0)</f>
        <v>0</v>
      </c>
      <c r="N98" s="17">
        <f>IF(AND(Roster!$G12="Y",Roster!$A12&lt;&gt;"",Roster!$E12&lt;&gt;"",N$5&gt;=IF(Roster!$D12="",1,Roster!$D12)),IF(Roster!$C12="Existing",1,MIN(1,(N$5-Roster!$D12+1)/MAX(1,Assumptions!$C$10))),0)</f>
        <v>0</v>
      </c>
    </row>
    <row r="99" spans="1:14" x14ac:dyDescent="0.2">
      <c r="A99" s="7" t="str">
        <f t="shared" si="5"/>
        <v>Account executive</v>
      </c>
      <c r="B99" s="7" t="str">
        <f t="shared" si="5"/>
        <v>Sales</v>
      </c>
      <c r="C99" s="17">
        <f>IF(AND(Roster!$G13="Y",Roster!$A13&lt;&gt;"",Roster!$E13&lt;&gt;"",C$5&gt;=IF(Roster!$D13="",1,Roster!$D13)),IF(Roster!$C13="Existing",1,MIN(1,(C$5-Roster!$D13+1)/MAX(1,Assumptions!$C$10))),0)</f>
        <v>1</v>
      </c>
      <c r="D99" s="17">
        <f>IF(AND(Roster!$G13="Y",Roster!$A13&lt;&gt;"",Roster!$E13&lt;&gt;"",D$5&gt;=IF(Roster!$D13="",1,Roster!$D13)),IF(Roster!$C13="Existing",1,MIN(1,(D$5-Roster!$D13+1)/MAX(1,Assumptions!$C$10))),0)</f>
        <v>1</v>
      </c>
      <c r="E99" s="17">
        <f>IF(AND(Roster!$G13="Y",Roster!$A13&lt;&gt;"",Roster!$E13&lt;&gt;"",E$5&gt;=IF(Roster!$D13="",1,Roster!$D13)),IF(Roster!$C13="Existing",1,MIN(1,(E$5-Roster!$D13+1)/MAX(1,Assumptions!$C$10))),0)</f>
        <v>1</v>
      </c>
      <c r="F99" s="17">
        <f>IF(AND(Roster!$G13="Y",Roster!$A13&lt;&gt;"",Roster!$E13&lt;&gt;"",F$5&gt;=IF(Roster!$D13="",1,Roster!$D13)),IF(Roster!$C13="Existing",1,MIN(1,(F$5-Roster!$D13+1)/MAX(1,Assumptions!$C$10))),0)</f>
        <v>1</v>
      </c>
      <c r="G99" s="17">
        <f>IF(AND(Roster!$G13="Y",Roster!$A13&lt;&gt;"",Roster!$E13&lt;&gt;"",G$5&gt;=IF(Roster!$D13="",1,Roster!$D13)),IF(Roster!$C13="Existing",1,MIN(1,(G$5-Roster!$D13+1)/MAX(1,Assumptions!$C$10))),0)</f>
        <v>1</v>
      </c>
      <c r="H99" s="17">
        <f>IF(AND(Roster!$G13="Y",Roster!$A13&lt;&gt;"",Roster!$E13&lt;&gt;"",H$5&gt;=IF(Roster!$D13="",1,Roster!$D13)),IF(Roster!$C13="Existing",1,MIN(1,(H$5-Roster!$D13+1)/MAX(1,Assumptions!$C$10))),0)</f>
        <v>1</v>
      </c>
      <c r="I99" s="17">
        <f>IF(AND(Roster!$G13="Y",Roster!$A13&lt;&gt;"",Roster!$E13&lt;&gt;"",I$5&gt;=IF(Roster!$D13="",1,Roster!$D13)),IF(Roster!$C13="Existing",1,MIN(1,(I$5-Roster!$D13+1)/MAX(1,Assumptions!$C$10))),0)</f>
        <v>1</v>
      </c>
      <c r="J99" s="17">
        <f>IF(AND(Roster!$G13="Y",Roster!$A13&lt;&gt;"",Roster!$E13&lt;&gt;"",J$5&gt;=IF(Roster!$D13="",1,Roster!$D13)),IF(Roster!$C13="Existing",1,MIN(1,(J$5-Roster!$D13+1)/MAX(1,Assumptions!$C$10))),0)</f>
        <v>1</v>
      </c>
      <c r="K99" s="17">
        <f>IF(AND(Roster!$G13="Y",Roster!$A13&lt;&gt;"",Roster!$E13&lt;&gt;"",K$5&gt;=IF(Roster!$D13="",1,Roster!$D13)),IF(Roster!$C13="Existing",1,MIN(1,(K$5-Roster!$D13+1)/MAX(1,Assumptions!$C$10))),0)</f>
        <v>1</v>
      </c>
      <c r="L99" s="17">
        <f>IF(AND(Roster!$G13="Y",Roster!$A13&lt;&gt;"",Roster!$E13&lt;&gt;"",L$5&gt;=IF(Roster!$D13="",1,Roster!$D13)),IF(Roster!$C13="Existing",1,MIN(1,(L$5-Roster!$D13+1)/MAX(1,Assumptions!$C$10))),0)</f>
        <v>1</v>
      </c>
      <c r="M99" s="17">
        <f>IF(AND(Roster!$G13="Y",Roster!$A13&lt;&gt;"",Roster!$E13&lt;&gt;"",M$5&gt;=IF(Roster!$D13="",1,Roster!$D13)),IF(Roster!$C13="Existing",1,MIN(1,(M$5-Roster!$D13+1)/MAX(1,Assumptions!$C$10))),0)</f>
        <v>1</v>
      </c>
      <c r="N99" s="17">
        <f>IF(AND(Roster!$G13="Y",Roster!$A13&lt;&gt;"",Roster!$E13&lt;&gt;"",N$5&gt;=IF(Roster!$D13="",1,Roster!$D13)),IF(Roster!$C13="Existing",1,MIN(1,(N$5-Roster!$D13+1)/MAX(1,Assumptions!$C$10))),0)</f>
        <v>1</v>
      </c>
    </row>
    <row r="100" spans="1:14" x14ac:dyDescent="0.2">
      <c r="A100" s="7" t="str">
        <f t="shared" si="5"/>
        <v>Sales development rep</v>
      </c>
      <c r="B100" s="7" t="str">
        <f t="shared" si="5"/>
        <v>Sales</v>
      </c>
      <c r="C100" s="17">
        <f>IF(AND(Roster!$G14="Y",Roster!$A14&lt;&gt;"",Roster!$E14&lt;&gt;"",C$5&gt;=IF(Roster!$D14="",1,Roster!$D14)),IF(Roster!$C14="Existing",1,MIN(1,(C$5-Roster!$D14+1)/MAX(1,Assumptions!$C$10))),0)</f>
        <v>0</v>
      </c>
      <c r="D100" s="17">
        <f>IF(AND(Roster!$G14="Y",Roster!$A14&lt;&gt;"",Roster!$E14&lt;&gt;"",D$5&gt;=IF(Roster!$D14="",1,Roster!$D14)),IF(Roster!$C14="Existing",1,MIN(1,(D$5-Roster!$D14+1)/MAX(1,Assumptions!$C$10))),0)</f>
        <v>0</v>
      </c>
      <c r="E100" s="17">
        <f>IF(AND(Roster!$G14="Y",Roster!$A14&lt;&gt;"",Roster!$E14&lt;&gt;"",E$5&gt;=IF(Roster!$D14="",1,Roster!$D14)),IF(Roster!$C14="Existing",1,MIN(1,(E$5-Roster!$D14+1)/MAX(1,Assumptions!$C$10))),0)</f>
        <v>0</v>
      </c>
      <c r="F100" s="17">
        <f>IF(AND(Roster!$G14="Y",Roster!$A14&lt;&gt;"",Roster!$E14&lt;&gt;"",F$5&gt;=IF(Roster!$D14="",1,Roster!$D14)),IF(Roster!$C14="Existing",1,MIN(1,(F$5-Roster!$D14+1)/MAX(1,Assumptions!$C$10))),0)</f>
        <v>0</v>
      </c>
      <c r="G100" s="17">
        <f>IF(AND(Roster!$G14="Y",Roster!$A14&lt;&gt;"",Roster!$E14&lt;&gt;"",G$5&gt;=IF(Roster!$D14="",1,Roster!$D14)),IF(Roster!$C14="Existing",1,MIN(1,(G$5-Roster!$D14+1)/MAX(1,Assumptions!$C$10))),0)</f>
        <v>0</v>
      </c>
      <c r="H100" s="17">
        <f>IF(AND(Roster!$G14="Y",Roster!$A14&lt;&gt;"",Roster!$E14&lt;&gt;"",H$5&gt;=IF(Roster!$D14="",1,Roster!$D14)),IF(Roster!$C14="Existing",1,MIN(1,(H$5-Roster!$D14+1)/MAX(1,Assumptions!$C$10))),0)</f>
        <v>0</v>
      </c>
      <c r="I100" s="17">
        <f>IF(AND(Roster!$G14="Y",Roster!$A14&lt;&gt;"",Roster!$E14&lt;&gt;"",I$5&gt;=IF(Roster!$D14="",1,Roster!$D14)),IF(Roster!$C14="Existing",1,MIN(1,(I$5-Roster!$D14+1)/MAX(1,Assumptions!$C$10))),0)</f>
        <v>0</v>
      </c>
      <c r="J100" s="17">
        <f>IF(AND(Roster!$G14="Y",Roster!$A14&lt;&gt;"",Roster!$E14&lt;&gt;"",J$5&gt;=IF(Roster!$D14="",1,Roster!$D14)),IF(Roster!$C14="Existing",1,MIN(1,(J$5-Roster!$D14+1)/MAX(1,Assumptions!$C$10))),0)</f>
        <v>0</v>
      </c>
      <c r="K100" s="17">
        <f>IF(AND(Roster!$G14="Y",Roster!$A14&lt;&gt;"",Roster!$E14&lt;&gt;"",K$5&gt;=IF(Roster!$D14="",1,Roster!$D14)),IF(Roster!$C14="Existing",1,MIN(1,(K$5-Roster!$D14+1)/MAX(1,Assumptions!$C$10))),0)</f>
        <v>0</v>
      </c>
      <c r="L100" s="17">
        <f>IF(AND(Roster!$G14="Y",Roster!$A14&lt;&gt;"",Roster!$E14&lt;&gt;"",L$5&gt;=IF(Roster!$D14="",1,Roster!$D14)),IF(Roster!$C14="Existing",1,MIN(1,(L$5-Roster!$D14+1)/MAX(1,Assumptions!$C$10))),0)</f>
        <v>0</v>
      </c>
      <c r="M100" s="17">
        <f>IF(AND(Roster!$G14="Y",Roster!$A14&lt;&gt;"",Roster!$E14&lt;&gt;"",M$5&gt;=IF(Roster!$D14="",1,Roster!$D14)),IF(Roster!$C14="Existing",1,MIN(1,(M$5-Roster!$D14+1)/MAX(1,Assumptions!$C$10))),0)</f>
        <v>0</v>
      </c>
      <c r="N100" s="17">
        <f>IF(AND(Roster!$G14="Y",Roster!$A14&lt;&gt;"",Roster!$E14&lt;&gt;"",N$5&gt;=IF(Roster!$D14="",1,Roster!$D14)),IF(Roster!$C14="Existing",1,MIN(1,(N$5-Roster!$D14+1)/MAX(1,Assumptions!$C$10))),0)</f>
        <v>0</v>
      </c>
    </row>
    <row r="101" spans="1:14" x14ac:dyDescent="0.2">
      <c r="A101" s="7" t="str">
        <f t="shared" si="5"/>
        <v>Marketing manager</v>
      </c>
      <c r="B101" s="7" t="str">
        <f t="shared" si="5"/>
        <v>Marketing</v>
      </c>
      <c r="C101" s="17">
        <f>IF(AND(Roster!$G15="Y",Roster!$A15&lt;&gt;"",Roster!$E15&lt;&gt;"",C$5&gt;=IF(Roster!$D15="",1,Roster!$D15)),IF(Roster!$C15="Existing",1,MIN(1,(C$5-Roster!$D15+1)/MAX(1,Assumptions!$C$10))),0)</f>
        <v>0</v>
      </c>
      <c r="D101" s="17">
        <f>IF(AND(Roster!$G15="Y",Roster!$A15&lt;&gt;"",Roster!$E15&lt;&gt;"",D$5&gt;=IF(Roster!$D15="",1,Roster!$D15)),IF(Roster!$C15="Existing",1,MIN(1,(D$5-Roster!$D15+1)/MAX(1,Assumptions!$C$10))),0)</f>
        <v>0</v>
      </c>
      <c r="E101" s="17">
        <f>IF(AND(Roster!$G15="Y",Roster!$A15&lt;&gt;"",Roster!$E15&lt;&gt;"",E$5&gt;=IF(Roster!$D15="",1,Roster!$D15)),IF(Roster!$C15="Existing",1,MIN(1,(E$5-Roster!$D15+1)/MAX(1,Assumptions!$C$10))),0)</f>
        <v>0</v>
      </c>
      <c r="F101" s="17">
        <f>IF(AND(Roster!$G15="Y",Roster!$A15&lt;&gt;"",Roster!$E15&lt;&gt;"",F$5&gt;=IF(Roster!$D15="",1,Roster!$D15)),IF(Roster!$C15="Existing",1,MIN(1,(F$5-Roster!$D15+1)/MAX(1,Assumptions!$C$10))),0)</f>
        <v>0</v>
      </c>
      <c r="G101" s="17">
        <f>IF(AND(Roster!$G15="Y",Roster!$A15&lt;&gt;"",Roster!$E15&lt;&gt;"",G$5&gt;=IF(Roster!$D15="",1,Roster!$D15)),IF(Roster!$C15="Existing",1,MIN(1,(G$5-Roster!$D15+1)/MAX(1,Assumptions!$C$10))),0)</f>
        <v>0</v>
      </c>
      <c r="H101" s="17">
        <f>IF(AND(Roster!$G15="Y",Roster!$A15&lt;&gt;"",Roster!$E15&lt;&gt;"",H$5&gt;=IF(Roster!$D15="",1,Roster!$D15)),IF(Roster!$C15="Existing",1,MIN(1,(H$5-Roster!$D15+1)/MAX(1,Assumptions!$C$10))),0)</f>
        <v>0</v>
      </c>
      <c r="I101" s="17">
        <f>IF(AND(Roster!$G15="Y",Roster!$A15&lt;&gt;"",Roster!$E15&lt;&gt;"",I$5&gt;=IF(Roster!$D15="",1,Roster!$D15)),IF(Roster!$C15="Existing",1,MIN(1,(I$5-Roster!$D15+1)/MAX(1,Assumptions!$C$10))),0)</f>
        <v>0</v>
      </c>
      <c r="J101" s="17">
        <f>IF(AND(Roster!$G15="Y",Roster!$A15&lt;&gt;"",Roster!$E15&lt;&gt;"",J$5&gt;=IF(Roster!$D15="",1,Roster!$D15)),IF(Roster!$C15="Existing",1,MIN(1,(J$5-Roster!$D15+1)/MAX(1,Assumptions!$C$10))),0)</f>
        <v>0</v>
      </c>
      <c r="K101" s="17">
        <f>IF(AND(Roster!$G15="Y",Roster!$A15&lt;&gt;"",Roster!$E15&lt;&gt;"",K$5&gt;=IF(Roster!$D15="",1,Roster!$D15)),IF(Roster!$C15="Existing",1,MIN(1,(K$5-Roster!$D15+1)/MAX(1,Assumptions!$C$10))),0)</f>
        <v>0</v>
      </c>
      <c r="L101" s="17">
        <f>IF(AND(Roster!$G15="Y",Roster!$A15&lt;&gt;"",Roster!$E15&lt;&gt;"",L$5&gt;=IF(Roster!$D15="",1,Roster!$D15)),IF(Roster!$C15="Existing",1,MIN(1,(L$5-Roster!$D15+1)/MAX(1,Assumptions!$C$10))),0)</f>
        <v>0</v>
      </c>
      <c r="M101" s="17">
        <f>IF(AND(Roster!$G15="Y",Roster!$A15&lt;&gt;"",Roster!$E15&lt;&gt;"",M$5&gt;=IF(Roster!$D15="",1,Roster!$D15)),IF(Roster!$C15="Existing",1,MIN(1,(M$5-Roster!$D15+1)/MAX(1,Assumptions!$C$10))),0)</f>
        <v>0</v>
      </c>
      <c r="N101" s="17">
        <f>IF(AND(Roster!$G15="Y",Roster!$A15&lt;&gt;"",Roster!$E15&lt;&gt;"",N$5&gt;=IF(Roster!$D15="",1,Roster!$D15)),IF(Roster!$C15="Existing",1,MIN(1,(N$5-Roster!$D15+1)/MAX(1,Assumptions!$C$10))),0)</f>
        <v>0</v>
      </c>
    </row>
    <row r="102" spans="1:14" x14ac:dyDescent="0.2">
      <c r="A102" s="7" t="str">
        <f t="shared" si="5"/>
        <v>Customer success manager</v>
      </c>
      <c r="B102" s="7" t="str">
        <f t="shared" si="5"/>
        <v>Customer Success</v>
      </c>
      <c r="C102" s="17">
        <f>IF(AND(Roster!$G16="Y",Roster!$A16&lt;&gt;"",Roster!$E16&lt;&gt;"",C$5&gt;=IF(Roster!$D16="",1,Roster!$D16)),IF(Roster!$C16="Existing",1,MIN(1,(C$5-Roster!$D16+1)/MAX(1,Assumptions!$C$10))),0)</f>
        <v>0</v>
      </c>
      <c r="D102" s="17">
        <f>IF(AND(Roster!$G16="Y",Roster!$A16&lt;&gt;"",Roster!$E16&lt;&gt;"",D$5&gt;=IF(Roster!$D16="",1,Roster!$D16)),IF(Roster!$C16="Existing",1,MIN(1,(D$5-Roster!$D16+1)/MAX(1,Assumptions!$C$10))),0)</f>
        <v>0</v>
      </c>
      <c r="E102" s="17">
        <f>IF(AND(Roster!$G16="Y",Roster!$A16&lt;&gt;"",Roster!$E16&lt;&gt;"",E$5&gt;=IF(Roster!$D16="",1,Roster!$D16)),IF(Roster!$C16="Existing",1,MIN(1,(E$5-Roster!$D16+1)/MAX(1,Assumptions!$C$10))),0)</f>
        <v>0</v>
      </c>
      <c r="F102" s="17">
        <f>IF(AND(Roster!$G16="Y",Roster!$A16&lt;&gt;"",Roster!$E16&lt;&gt;"",F$5&gt;=IF(Roster!$D16="",1,Roster!$D16)),IF(Roster!$C16="Existing",1,MIN(1,(F$5-Roster!$D16+1)/MAX(1,Assumptions!$C$10))),0)</f>
        <v>0</v>
      </c>
      <c r="G102" s="17">
        <f>IF(AND(Roster!$G16="Y",Roster!$A16&lt;&gt;"",Roster!$E16&lt;&gt;"",G$5&gt;=IF(Roster!$D16="",1,Roster!$D16)),IF(Roster!$C16="Existing",1,MIN(1,(G$5-Roster!$D16+1)/MAX(1,Assumptions!$C$10))),0)</f>
        <v>0</v>
      </c>
      <c r="H102" s="17">
        <f>IF(AND(Roster!$G16="Y",Roster!$A16&lt;&gt;"",Roster!$E16&lt;&gt;"",H$5&gt;=IF(Roster!$D16="",1,Roster!$D16)),IF(Roster!$C16="Existing",1,MIN(1,(H$5-Roster!$D16+1)/MAX(1,Assumptions!$C$10))),0)</f>
        <v>0</v>
      </c>
      <c r="I102" s="17">
        <f>IF(AND(Roster!$G16="Y",Roster!$A16&lt;&gt;"",Roster!$E16&lt;&gt;"",I$5&gt;=IF(Roster!$D16="",1,Roster!$D16)),IF(Roster!$C16="Existing",1,MIN(1,(I$5-Roster!$D16+1)/MAX(1,Assumptions!$C$10))),0)</f>
        <v>0</v>
      </c>
      <c r="J102" s="17">
        <f>IF(AND(Roster!$G16="Y",Roster!$A16&lt;&gt;"",Roster!$E16&lt;&gt;"",J$5&gt;=IF(Roster!$D16="",1,Roster!$D16)),IF(Roster!$C16="Existing",1,MIN(1,(J$5-Roster!$D16+1)/MAX(1,Assumptions!$C$10))),0)</f>
        <v>0</v>
      </c>
      <c r="K102" s="17">
        <f>IF(AND(Roster!$G16="Y",Roster!$A16&lt;&gt;"",Roster!$E16&lt;&gt;"",K$5&gt;=IF(Roster!$D16="",1,Roster!$D16)),IF(Roster!$C16="Existing",1,MIN(1,(K$5-Roster!$D16+1)/MAX(1,Assumptions!$C$10))),0)</f>
        <v>0</v>
      </c>
      <c r="L102" s="17">
        <f>IF(AND(Roster!$G16="Y",Roster!$A16&lt;&gt;"",Roster!$E16&lt;&gt;"",L$5&gt;=IF(Roster!$D16="",1,Roster!$D16)),IF(Roster!$C16="Existing",1,MIN(1,(L$5-Roster!$D16+1)/MAX(1,Assumptions!$C$10))),0)</f>
        <v>0</v>
      </c>
      <c r="M102" s="17">
        <f>IF(AND(Roster!$G16="Y",Roster!$A16&lt;&gt;"",Roster!$E16&lt;&gt;"",M$5&gt;=IF(Roster!$D16="",1,Roster!$D16)),IF(Roster!$C16="Existing",1,MIN(1,(M$5-Roster!$D16+1)/MAX(1,Assumptions!$C$10))),0)</f>
        <v>0</v>
      </c>
      <c r="N102" s="17">
        <f>IF(AND(Roster!$G16="Y",Roster!$A16&lt;&gt;"",Roster!$E16&lt;&gt;"",N$5&gt;=IF(Roster!$D16="",1,Roster!$D16)),IF(Roster!$C16="Existing",1,MIN(1,(N$5-Roster!$D16+1)/MAX(1,Assumptions!$C$10))),0)</f>
        <v>0</v>
      </c>
    </row>
    <row r="103" spans="1:14" x14ac:dyDescent="0.2">
      <c r="A103" s="7" t="str">
        <f t="shared" si="5"/>
        <v>Finance &amp; operations</v>
      </c>
      <c r="B103" s="7" t="str">
        <f t="shared" si="5"/>
        <v>G&amp;A</v>
      </c>
      <c r="C103" s="17">
        <f>IF(AND(Roster!$G17="Y",Roster!$A17&lt;&gt;"",Roster!$E17&lt;&gt;"",C$5&gt;=IF(Roster!$D17="",1,Roster!$D17)),IF(Roster!$C17="Existing",1,MIN(1,(C$5-Roster!$D17+1)/MAX(1,Assumptions!$C$10))),0)</f>
        <v>0</v>
      </c>
      <c r="D103" s="17">
        <f>IF(AND(Roster!$G17="Y",Roster!$A17&lt;&gt;"",Roster!$E17&lt;&gt;"",D$5&gt;=IF(Roster!$D17="",1,Roster!$D17)),IF(Roster!$C17="Existing",1,MIN(1,(D$5-Roster!$D17+1)/MAX(1,Assumptions!$C$10))),0)</f>
        <v>0</v>
      </c>
      <c r="E103" s="17">
        <f>IF(AND(Roster!$G17="Y",Roster!$A17&lt;&gt;"",Roster!$E17&lt;&gt;"",E$5&gt;=IF(Roster!$D17="",1,Roster!$D17)),IF(Roster!$C17="Existing",1,MIN(1,(E$5-Roster!$D17+1)/MAX(1,Assumptions!$C$10))),0)</f>
        <v>0</v>
      </c>
      <c r="F103" s="17">
        <f>IF(AND(Roster!$G17="Y",Roster!$A17&lt;&gt;"",Roster!$E17&lt;&gt;"",F$5&gt;=IF(Roster!$D17="",1,Roster!$D17)),IF(Roster!$C17="Existing",1,MIN(1,(F$5-Roster!$D17+1)/MAX(1,Assumptions!$C$10))),0)</f>
        <v>0</v>
      </c>
      <c r="G103" s="17">
        <f>IF(AND(Roster!$G17="Y",Roster!$A17&lt;&gt;"",Roster!$E17&lt;&gt;"",G$5&gt;=IF(Roster!$D17="",1,Roster!$D17)),IF(Roster!$C17="Existing",1,MIN(1,(G$5-Roster!$D17+1)/MAX(1,Assumptions!$C$10))),0)</f>
        <v>0</v>
      </c>
      <c r="H103" s="17">
        <f>IF(AND(Roster!$G17="Y",Roster!$A17&lt;&gt;"",Roster!$E17&lt;&gt;"",H$5&gt;=IF(Roster!$D17="",1,Roster!$D17)),IF(Roster!$C17="Existing",1,MIN(1,(H$5-Roster!$D17+1)/MAX(1,Assumptions!$C$10))),0)</f>
        <v>0</v>
      </c>
      <c r="I103" s="17">
        <f>IF(AND(Roster!$G17="Y",Roster!$A17&lt;&gt;"",Roster!$E17&lt;&gt;"",I$5&gt;=IF(Roster!$D17="",1,Roster!$D17)),IF(Roster!$C17="Existing",1,MIN(1,(I$5-Roster!$D17+1)/MAX(1,Assumptions!$C$10))),0)</f>
        <v>0</v>
      </c>
      <c r="J103" s="17">
        <f>IF(AND(Roster!$G17="Y",Roster!$A17&lt;&gt;"",Roster!$E17&lt;&gt;"",J$5&gt;=IF(Roster!$D17="",1,Roster!$D17)),IF(Roster!$C17="Existing",1,MIN(1,(J$5-Roster!$D17+1)/MAX(1,Assumptions!$C$10))),0)</f>
        <v>0</v>
      </c>
      <c r="K103" s="17">
        <f>IF(AND(Roster!$G17="Y",Roster!$A17&lt;&gt;"",Roster!$E17&lt;&gt;"",K$5&gt;=IF(Roster!$D17="",1,Roster!$D17)),IF(Roster!$C17="Existing",1,MIN(1,(K$5-Roster!$D17+1)/MAX(1,Assumptions!$C$10))),0)</f>
        <v>0</v>
      </c>
      <c r="L103" s="17">
        <f>IF(AND(Roster!$G17="Y",Roster!$A17&lt;&gt;"",Roster!$E17&lt;&gt;"",L$5&gt;=IF(Roster!$D17="",1,Roster!$D17)),IF(Roster!$C17="Existing",1,MIN(1,(L$5-Roster!$D17+1)/MAX(1,Assumptions!$C$10))),0)</f>
        <v>0</v>
      </c>
      <c r="M103" s="17">
        <f>IF(AND(Roster!$G17="Y",Roster!$A17&lt;&gt;"",Roster!$E17&lt;&gt;"",M$5&gt;=IF(Roster!$D17="",1,Roster!$D17)),IF(Roster!$C17="Existing",1,MIN(1,(M$5-Roster!$D17+1)/MAX(1,Assumptions!$C$10))),0)</f>
        <v>0</v>
      </c>
      <c r="N103" s="17">
        <f>IF(AND(Roster!$G17="Y",Roster!$A17&lt;&gt;"",Roster!$E17&lt;&gt;"",N$5&gt;=IF(Roster!$D17="",1,Roster!$D17)),IF(Roster!$C17="Existing",1,MIN(1,(N$5-Roster!$D17+1)/MAX(1,Assumptions!$C$10))),0)</f>
        <v>0</v>
      </c>
    </row>
    <row r="104" spans="1:14" x14ac:dyDescent="0.2">
      <c r="A104" s="7" t="str">
        <f t="shared" si="5"/>
        <v>Senior software engineer</v>
      </c>
      <c r="B104" s="7" t="str">
        <f t="shared" si="5"/>
        <v>Engineering</v>
      </c>
      <c r="C104" s="17">
        <f>IF(AND(Roster!$G18="Y",Roster!$A18&lt;&gt;"",Roster!$E18&lt;&gt;"",C$5&gt;=IF(Roster!$D18="",1,Roster!$D18)),IF(Roster!$C18="Existing",1,MIN(1,(C$5-Roster!$D18+1)/MAX(1,Assumptions!$C$10))),0)</f>
        <v>0</v>
      </c>
      <c r="D104" s="17">
        <f>IF(AND(Roster!$G18="Y",Roster!$A18&lt;&gt;"",Roster!$E18&lt;&gt;"",D$5&gt;=IF(Roster!$D18="",1,Roster!$D18)),IF(Roster!$C18="Existing",1,MIN(1,(D$5-Roster!$D18+1)/MAX(1,Assumptions!$C$10))),0)</f>
        <v>0</v>
      </c>
      <c r="E104" s="17">
        <f>IF(AND(Roster!$G18="Y",Roster!$A18&lt;&gt;"",Roster!$E18&lt;&gt;"",E$5&gt;=IF(Roster!$D18="",1,Roster!$D18)),IF(Roster!$C18="Existing",1,MIN(1,(E$5-Roster!$D18+1)/MAX(1,Assumptions!$C$10))),0)</f>
        <v>0</v>
      </c>
      <c r="F104" s="17">
        <f>IF(AND(Roster!$G18="Y",Roster!$A18&lt;&gt;"",Roster!$E18&lt;&gt;"",F$5&gt;=IF(Roster!$D18="",1,Roster!$D18)),IF(Roster!$C18="Existing",1,MIN(1,(F$5-Roster!$D18+1)/MAX(1,Assumptions!$C$10))),0)</f>
        <v>0</v>
      </c>
      <c r="G104" s="17">
        <f>IF(AND(Roster!$G18="Y",Roster!$A18&lt;&gt;"",Roster!$E18&lt;&gt;"",G$5&gt;=IF(Roster!$D18="",1,Roster!$D18)),IF(Roster!$C18="Existing",1,MIN(1,(G$5-Roster!$D18+1)/MAX(1,Assumptions!$C$10))),0)</f>
        <v>0</v>
      </c>
      <c r="H104" s="17">
        <f>IF(AND(Roster!$G18="Y",Roster!$A18&lt;&gt;"",Roster!$E18&lt;&gt;"",H$5&gt;=IF(Roster!$D18="",1,Roster!$D18)),IF(Roster!$C18="Existing",1,MIN(1,(H$5-Roster!$D18+1)/MAX(1,Assumptions!$C$10))),0)</f>
        <v>0</v>
      </c>
      <c r="I104" s="17">
        <f>IF(AND(Roster!$G18="Y",Roster!$A18&lt;&gt;"",Roster!$E18&lt;&gt;"",I$5&gt;=IF(Roster!$D18="",1,Roster!$D18)),IF(Roster!$C18="Existing",1,MIN(1,(I$5-Roster!$D18+1)/MAX(1,Assumptions!$C$10))),0)</f>
        <v>0</v>
      </c>
      <c r="J104" s="17">
        <f>IF(AND(Roster!$G18="Y",Roster!$A18&lt;&gt;"",Roster!$E18&lt;&gt;"",J$5&gt;=IF(Roster!$D18="",1,Roster!$D18)),IF(Roster!$C18="Existing",1,MIN(1,(J$5-Roster!$D18+1)/MAX(1,Assumptions!$C$10))),0)</f>
        <v>0</v>
      </c>
      <c r="K104" s="17">
        <f>IF(AND(Roster!$G18="Y",Roster!$A18&lt;&gt;"",Roster!$E18&lt;&gt;"",K$5&gt;=IF(Roster!$D18="",1,Roster!$D18)),IF(Roster!$C18="Existing",1,MIN(1,(K$5-Roster!$D18+1)/MAX(1,Assumptions!$C$10))),0)</f>
        <v>0</v>
      </c>
      <c r="L104" s="17">
        <f>IF(AND(Roster!$G18="Y",Roster!$A18&lt;&gt;"",Roster!$E18&lt;&gt;"",L$5&gt;=IF(Roster!$D18="",1,Roster!$D18)),IF(Roster!$C18="Existing",1,MIN(1,(L$5-Roster!$D18+1)/MAX(1,Assumptions!$C$10))),0)</f>
        <v>0</v>
      </c>
      <c r="M104" s="17">
        <f>IF(AND(Roster!$G18="Y",Roster!$A18&lt;&gt;"",Roster!$E18&lt;&gt;"",M$5&gt;=IF(Roster!$D18="",1,Roster!$D18)),IF(Roster!$C18="Existing",1,MIN(1,(M$5-Roster!$D18+1)/MAX(1,Assumptions!$C$10))),0)</f>
        <v>0</v>
      </c>
      <c r="N104" s="17">
        <f>IF(AND(Roster!$G18="Y",Roster!$A18&lt;&gt;"",Roster!$E18&lt;&gt;"",N$5&gt;=IF(Roster!$D18="",1,Roster!$D18)),IF(Roster!$C18="Existing",1,MIN(1,(N$5-Roster!$D18+1)/MAX(1,Assumptions!$C$10))),0)</f>
        <v>0</v>
      </c>
    </row>
    <row r="105" spans="1:14" x14ac:dyDescent="0.2">
      <c r="A105" s="7" t="str">
        <f t="shared" si="5"/>
        <v>Account executive</v>
      </c>
      <c r="B105" s="7" t="str">
        <f t="shared" si="5"/>
        <v>Sales</v>
      </c>
      <c r="C105" s="17">
        <f>IF(AND(Roster!$G19="Y",Roster!$A19&lt;&gt;"",Roster!$E19&lt;&gt;"",C$5&gt;=IF(Roster!$D19="",1,Roster!$D19)),IF(Roster!$C19="Existing",1,MIN(1,(C$5-Roster!$D19+1)/MAX(1,Assumptions!$C$10))),0)</f>
        <v>0</v>
      </c>
      <c r="D105" s="17">
        <f>IF(AND(Roster!$G19="Y",Roster!$A19&lt;&gt;"",Roster!$E19&lt;&gt;"",D$5&gt;=IF(Roster!$D19="",1,Roster!$D19)),IF(Roster!$C19="Existing",1,MIN(1,(D$5-Roster!$D19+1)/MAX(1,Assumptions!$C$10))),0)</f>
        <v>0</v>
      </c>
      <c r="E105" s="17">
        <f>IF(AND(Roster!$G19="Y",Roster!$A19&lt;&gt;"",Roster!$E19&lt;&gt;"",E$5&gt;=IF(Roster!$D19="",1,Roster!$D19)),IF(Roster!$C19="Existing",1,MIN(1,(E$5-Roster!$D19+1)/MAX(1,Assumptions!$C$10))),0)</f>
        <v>0.16666666666666666</v>
      </c>
      <c r="F105" s="17">
        <f>IF(AND(Roster!$G19="Y",Roster!$A19&lt;&gt;"",Roster!$E19&lt;&gt;"",F$5&gt;=IF(Roster!$D19="",1,Roster!$D19)),IF(Roster!$C19="Existing",1,MIN(1,(F$5-Roster!$D19+1)/MAX(1,Assumptions!$C$10))),0)</f>
        <v>0.33333333333333331</v>
      </c>
      <c r="G105" s="17">
        <f>IF(AND(Roster!$G19="Y",Roster!$A19&lt;&gt;"",Roster!$E19&lt;&gt;"",G$5&gt;=IF(Roster!$D19="",1,Roster!$D19)),IF(Roster!$C19="Existing",1,MIN(1,(G$5-Roster!$D19+1)/MAX(1,Assumptions!$C$10))),0)</f>
        <v>0.5</v>
      </c>
      <c r="H105" s="17">
        <f>IF(AND(Roster!$G19="Y",Roster!$A19&lt;&gt;"",Roster!$E19&lt;&gt;"",H$5&gt;=IF(Roster!$D19="",1,Roster!$D19)),IF(Roster!$C19="Existing",1,MIN(1,(H$5-Roster!$D19+1)/MAX(1,Assumptions!$C$10))),0)</f>
        <v>0.66666666666666663</v>
      </c>
      <c r="I105" s="17">
        <f>IF(AND(Roster!$G19="Y",Roster!$A19&lt;&gt;"",Roster!$E19&lt;&gt;"",I$5&gt;=IF(Roster!$D19="",1,Roster!$D19)),IF(Roster!$C19="Existing",1,MIN(1,(I$5-Roster!$D19+1)/MAX(1,Assumptions!$C$10))),0)</f>
        <v>0.83333333333333337</v>
      </c>
      <c r="J105" s="17">
        <f>IF(AND(Roster!$G19="Y",Roster!$A19&lt;&gt;"",Roster!$E19&lt;&gt;"",J$5&gt;=IF(Roster!$D19="",1,Roster!$D19)),IF(Roster!$C19="Existing",1,MIN(1,(J$5-Roster!$D19+1)/MAX(1,Assumptions!$C$10))),0)</f>
        <v>1</v>
      </c>
      <c r="K105" s="17">
        <f>IF(AND(Roster!$G19="Y",Roster!$A19&lt;&gt;"",Roster!$E19&lt;&gt;"",K$5&gt;=IF(Roster!$D19="",1,Roster!$D19)),IF(Roster!$C19="Existing",1,MIN(1,(K$5-Roster!$D19+1)/MAX(1,Assumptions!$C$10))),0)</f>
        <v>1</v>
      </c>
      <c r="L105" s="17">
        <f>IF(AND(Roster!$G19="Y",Roster!$A19&lt;&gt;"",Roster!$E19&lt;&gt;"",L$5&gt;=IF(Roster!$D19="",1,Roster!$D19)),IF(Roster!$C19="Existing",1,MIN(1,(L$5-Roster!$D19+1)/MAX(1,Assumptions!$C$10))),0)</f>
        <v>1</v>
      </c>
      <c r="M105" s="17">
        <f>IF(AND(Roster!$G19="Y",Roster!$A19&lt;&gt;"",Roster!$E19&lt;&gt;"",M$5&gt;=IF(Roster!$D19="",1,Roster!$D19)),IF(Roster!$C19="Existing",1,MIN(1,(M$5-Roster!$D19+1)/MAX(1,Assumptions!$C$10))),0)</f>
        <v>1</v>
      </c>
      <c r="N105" s="17">
        <f>IF(AND(Roster!$G19="Y",Roster!$A19&lt;&gt;"",Roster!$E19&lt;&gt;"",N$5&gt;=IF(Roster!$D19="",1,Roster!$D19)),IF(Roster!$C19="Existing",1,MIN(1,(N$5-Roster!$D19+1)/MAX(1,Assumptions!$C$10))),0)</f>
        <v>1</v>
      </c>
    </row>
    <row r="106" spans="1:14" x14ac:dyDescent="0.2">
      <c r="A106" s="7" t="str">
        <f t="shared" si="5"/>
        <v>Software engineer</v>
      </c>
      <c r="B106" s="7" t="str">
        <f t="shared" si="5"/>
        <v>Engineering</v>
      </c>
      <c r="C106" s="17">
        <f>IF(AND(Roster!$G20="Y",Roster!$A20&lt;&gt;"",Roster!$E20&lt;&gt;"",C$5&gt;=IF(Roster!$D20="",1,Roster!$D20)),IF(Roster!$C20="Existing",1,MIN(1,(C$5-Roster!$D20+1)/MAX(1,Assumptions!$C$10))),0)</f>
        <v>0</v>
      </c>
      <c r="D106" s="17">
        <f>IF(AND(Roster!$G20="Y",Roster!$A20&lt;&gt;"",Roster!$E20&lt;&gt;"",D$5&gt;=IF(Roster!$D20="",1,Roster!$D20)),IF(Roster!$C20="Existing",1,MIN(1,(D$5-Roster!$D20+1)/MAX(1,Assumptions!$C$10))),0)</f>
        <v>0</v>
      </c>
      <c r="E106" s="17">
        <f>IF(AND(Roster!$G20="Y",Roster!$A20&lt;&gt;"",Roster!$E20&lt;&gt;"",E$5&gt;=IF(Roster!$D20="",1,Roster!$D20)),IF(Roster!$C20="Existing",1,MIN(1,(E$5-Roster!$D20+1)/MAX(1,Assumptions!$C$10))),0)</f>
        <v>0</v>
      </c>
      <c r="F106" s="17">
        <f>IF(AND(Roster!$G20="Y",Roster!$A20&lt;&gt;"",Roster!$E20&lt;&gt;"",F$5&gt;=IF(Roster!$D20="",1,Roster!$D20)),IF(Roster!$C20="Existing",1,MIN(1,(F$5-Roster!$D20+1)/MAX(1,Assumptions!$C$10))),0)</f>
        <v>0</v>
      </c>
      <c r="G106" s="17">
        <f>IF(AND(Roster!$G20="Y",Roster!$A20&lt;&gt;"",Roster!$E20&lt;&gt;"",G$5&gt;=IF(Roster!$D20="",1,Roster!$D20)),IF(Roster!$C20="Existing",1,MIN(1,(G$5-Roster!$D20+1)/MAX(1,Assumptions!$C$10))),0)</f>
        <v>0</v>
      </c>
      <c r="H106" s="17">
        <f>IF(AND(Roster!$G20="Y",Roster!$A20&lt;&gt;"",Roster!$E20&lt;&gt;"",H$5&gt;=IF(Roster!$D20="",1,Roster!$D20)),IF(Roster!$C20="Existing",1,MIN(1,(H$5-Roster!$D20+1)/MAX(1,Assumptions!$C$10))),0)</f>
        <v>0</v>
      </c>
      <c r="I106" s="17">
        <f>IF(AND(Roster!$G20="Y",Roster!$A20&lt;&gt;"",Roster!$E20&lt;&gt;"",I$5&gt;=IF(Roster!$D20="",1,Roster!$D20)),IF(Roster!$C20="Existing",1,MIN(1,(I$5-Roster!$D20+1)/MAX(1,Assumptions!$C$10))),0)</f>
        <v>0</v>
      </c>
      <c r="J106" s="17">
        <f>IF(AND(Roster!$G20="Y",Roster!$A20&lt;&gt;"",Roster!$E20&lt;&gt;"",J$5&gt;=IF(Roster!$D20="",1,Roster!$D20)),IF(Roster!$C20="Existing",1,MIN(1,(J$5-Roster!$D20+1)/MAX(1,Assumptions!$C$10))),0)</f>
        <v>0</v>
      </c>
      <c r="K106" s="17">
        <f>IF(AND(Roster!$G20="Y",Roster!$A20&lt;&gt;"",Roster!$E20&lt;&gt;"",K$5&gt;=IF(Roster!$D20="",1,Roster!$D20)),IF(Roster!$C20="Existing",1,MIN(1,(K$5-Roster!$D20+1)/MAX(1,Assumptions!$C$10))),0)</f>
        <v>0</v>
      </c>
      <c r="L106" s="17">
        <f>IF(AND(Roster!$G20="Y",Roster!$A20&lt;&gt;"",Roster!$E20&lt;&gt;"",L$5&gt;=IF(Roster!$D20="",1,Roster!$D20)),IF(Roster!$C20="Existing",1,MIN(1,(L$5-Roster!$D20+1)/MAX(1,Assumptions!$C$10))),0)</f>
        <v>0</v>
      </c>
      <c r="M106" s="17">
        <f>IF(AND(Roster!$G20="Y",Roster!$A20&lt;&gt;"",Roster!$E20&lt;&gt;"",M$5&gt;=IF(Roster!$D20="",1,Roster!$D20)),IF(Roster!$C20="Existing",1,MIN(1,(M$5-Roster!$D20+1)/MAX(1,Assumptions!$C$10))),0)</f>
        <v>0</v>
      </c>
      <c r="N106" s="17">
        <f>IF(AND(Roster!$G20="Y",Roster!$A20&lt;&gt;"",Roster!$E20&lt;&gt;"",N$5&gt;=IF(Roster!$D20="",1,Roster!$D20)),IF(Roster!$C20="Existing",1,MIN(1,(N$5-Roster!$D20+1)/MAX(1,Assumptions!$C$10))),0)</f>
        <v>0</v>
      </c>
    </row>
    <row r="107" spans="1:14" x14ac:dyDescent="0.2">
      <c r="A107" s="7" t="str">
        <f t="shared" si="5"/>
        <v>Sales development rep</v>
      </c>
      <c r="B107" s="7" t="str">
        <f t="shared" si="5"/>
        <v>Sales</v>
      </c>
      <c r="C107" s="17">
        <f>IF(AND(Roster!$G21="Y",Roster!$A21&lt;&gt;"",Roster!$E21&lt;&gt;"",C$5&gt;=IF(Roster!$D21="",1,Roster!$D21)),IF(Roster!$C21="Existing",1,MIN(1,(C$5-Roster!$D21+1)/MAX(1,Assumptions!$C$10))),0)</f>
        <v>0</v>
      </c>
      <c r="D107" s="17">
        <f>IF(AND(Roster!$G21="Y",Roster!$A21&lt;&gt;"",Roster!$E21&lt;&gt;"",D$5&gt;=IF(Roster!$D21="",1,Roster!$D21)),IF(Roster!$C21="Existing",1,MIN(1,(D$5-Roster!$D21+1)/MAX(1,Assumptions!$C$10))),0)</f>
        <v>0</v>
      </c>
      <c r="E107" s="17">
        <f>IF(AND(Roster!$G21="Y",Roster!$A21&lt;&gt;"",Roster!$E21&lt;&gt;"",E$5&gt;=IF(Roster!$D21="",1,Roster!$D21)),IF(Roster!$C21="Existing",1,MIN(1,(E$5-Roster!$D21+1)/MAX(1,Assumptions!$C$10))),0)</f>
        <v>0</v>
      </c>
      <c r="F107" s="17">
        <f>IF(AND(Roster!$G21="Y",Roster!$A21&lt;&gt;"",Roster!$E21&lt;&gt;"",F$5&gt;=IF(Roster!$D21="",1,Roster!$D21)),IF(Roster!$C21="Existing",1,MIN(1,(F$5-Roster!$D21+1)/MAX(1,Assumptions!$C$10))),0)</f>
        <v>0</v>
      </c>
      <c r="G107" s="17">
        <f>IF(AND(Roster!$G21="Y",Roster!$A21&lt;&gt;"",Roster!$E21&lt;&gt;"",G$5&gt;=IF(Roster!$D21="",1,Roster!$D21)),IF(Roster!$C21="Existing",1,MIN(1,(G$5-Roster!$D21+1)/MAX(1,Assumptions!$C$10))),0)</f>
        <v>0</v>
      </c>
      <c r="H107" s="17">
        <f>IF(AND(Roster!$G21="Y",Roster!$A21&lt;&gt;"",Roster!$E21&lt;&gt;"",H$5&gt;=IF(Roster!$D21="",1,Roster!$D21)),IF(Roster!$C21="Existing",1,MIN(1,(H$5-Roster!$D21+1)/MAX(1,Assumptions!$C$10))),0)</f>
        <v>0</v>
      </c>
      <c r="I107" s="17">
        <f>IF(AND(Roster!$G21="Y",Roster!$A21&lt;&gt;"",Roster!$E21&lt;&gt;"",I$5&gt;=IF(Roster!$D21="",1,Roster!$D21)),IF(Roster!$C21="Existing",1,MIN(1,(I$5-Roster!$D21+1)/MAX(1,Assumptions!$C$10))),0)</f>
        <v>0</v>
      </c>
      <c r="J107" s="17">
        <f>IF(AND(Roster!$G21="Y",Roster!$A21&lt;&gt;"",Roster!$E21&lt;&gt;"",J$5&gt;=IF(Roster!$D21="",1,Roster!$D21)),IF(Roster!$C21="Existing",1,MIN(1,(J$5-Roster!$D21+1)/MAX(1,Assumptions!$C$10))),0)</f>
        <v>0</v>
      </c>
      <c r="K107" s="17">
        <f>IF(AND(Roster!$G21="Y",Roster!$A21&lt;&gt;"",Roster!$E21&lt;&gt;"",K$5&gt;=IF(Roster!$D21="",1,Roster!$D21)),IF(Roster!$C21="Existing",1,MIN(1,(K$5-Roster!$D21+1)/MAX(1,Assumptions!$C$10))),0)</f>
        <v>0</v>
      </c>
      <c r="L107" s="17">
        <f>IF(AND(Roster!$G21="Y",Roster!$A21&lt;&gt;"",Roster!$E21&lt;&gt;"",L$5&gt;=IF(Roster!$D21="",1,Roster!$D21)),IF(Roster!$C21="Existing",1,MIN(1,(L$5-Roster!$D21+1)/MAX(1,Assumptions!$C$10))),0)</f>
        <v>0</v>
      </c>
      <c r="M107" s="17">
        <f>IF(AND(Roster!$G21="Y",Roster!$A21&lt;&gt;"",Roster!$E21&lt;&gt;"",M$5&gt;=IF(Roster!$D21="",1,Roster!$D21)),IF(Roster!$C21="Existing",1,MIN(1,(M$5-Roster!$D21+1)/MAX(1,Assumptions!$C$10))),0)</f>
        <v>0</v>
      </c>
      <c r="N107" s="17">
        <f>IF(AND(Roster!$G21="Y",Roster!$A21&lt;&gt;"",Roster!$E21&lt;&gt;"",N$5&gt;=IF(Roster!$D21="",1,Roster!$D21)),IF(Roster!$C21="Existing",1,MIN(1,(N$5-Roster!$D21+1)/MAX(1,Assumptions!$C$10))),0)</f>
        <v>0</v>
      </c>
    </row>
    <row r="108" spans="1:14" x14ac:dyDescent="0.2">
      <c r="A108" s="7" t="str">
        <f t="shared" si="5"/>
        <v>Customer success specialist</v>
      </c>
      <c r="B108" s="7" t="str">
        <f t="shared" si="5"/>
        <v>Customer Success</v>
      </c>
      <c r="C108" s="17">
        <f>IF(AND(Roster!$G22="Y",Roster!$A22&lt;&gt;"",Roster!$E22&lt;&gt;"",C$5&gt;=IF(Roster!$D22="",1,Roster!$D22)),IF(Roster!$C22="Existing",1,MIN(1,(C$5-Roster!$D22+1)/MAX(1,Assumptions!$C$10))),0)</f>
        <v>0</v>
      </c>
      <c r="D108" s="17">
        <f>IF(AND(Roster!$G22="Y",Roster!$A22&lt;&gt;"",Roster!$E22&lt;&gt;"",D$5&gt;=IF(Roster!$D22="",1,Roster!$D22)),IF(Roster!$C22="Existing",1,MIN(1,(D$5-Roster!$D22+1)/MAX(1,Assumptions!$C$10))),0)</f>
        <v>0</v>
      </c>
      <c r="E108" s="17">
        <f>IF(AND(Roster!$G22="Y",Roster!$A22&lt;&gt;"",Roster!$E22&lt;&gt;"",E$5&gt;=IF(Roster!$D22="",1,Roster!$D22)),IF(Roster!$C22="Existing",1,MIN(1,(E$5-Roster!$D22+1)/MAX(1,Assumptions!$C$10))),0)</f>
        <v>0</v>
      </c>
      <c r="F108" s="17">
        <f>IF(AND(Roster!$G22="Y",Roster!$A22&lt;&gt;"",Roster!$E22&lt;&gt;"",F$5&gt;=IF(Roster!$D22="",1,Roster!$D22)),IF(Roster!$C22="Existing",1,MIN(1,(F$5-Roster!$D22+1)/MAX(1,Assumptions!$C$10))),0)</f>
        <v>0</v>
      </c>
      <c r="G108" s="17">
        <f>IF(AND(Roster!$G22="Y",Roster!$A22&lt;&gt;"",Roster!$E22&lt;&gt;"",G$5&gt;=IF(Roster!$D22="",1,Roster!$D22)),IF(Roster!$C22="Existing",1,MIN(1,(G$5-Roster!$D22+1)/MAX(1,Assumptions!$C$10))),0)</f>
        <v>0</v>
      </c>
      <c r="H108" s="17">
        <f>IF(AND(Roster!$G22="Y",Roster!$A22&lt;&gt;"",Roster!$E22&lt;&gt;"",H$5&gt;=IF(Roster!$D22="",1,Roster!$D22)),IF(Roster!$C22="Existing",1,MIN(1,(H$5-Roster!$D22+1)/MAX(1,Assumptions!$C$10))),0)</f>
        <v>0</v>
      </c>
      <c r="I108" s="17">
        <f>IF(AND(Roster!$G22="Y",Roster!$A22&lt;&gt;"",Roster!$E22&lt;&gt;"",I$5&gt;=IF(Roster!$D22="",1,Roster!$D22)),IF(Roster!$C22="Existing",1,MIN(1,(I$5-Roster!$D22+1)/MAX(1,Assumptions!$C$10))),0)</f>
        <v>0</v>
      </c>
      <c r="J108" s="17">
        <f>IF(AND(Roster!$G22="Y",Roster!$A22&lt;&gt;"",Roster!$E22&lt;&gt;"",J$5&gt;=IF(Roster!$D22="",1,Roster!$D22)),IF(Roster!$C22="Existing",1,MIN(1,(J$5-Roster!$D22+1)/MAX(1,Assumptions!$C$10))),0)</f>
        <v>0</v>
      </c>
      <c r="K108" s="17">
        <f>IF(AND(Roster!$G22="Y",Roster!$A22&lt;&gt;"",Roster!$E22&lt;&gt;"",K$5&gt;=IF(Roster!$D22="",1,Roster!$D22)),IF(Roster!$C22="Existing",1,MIN(1,(K$5-Roster!$D22+1)/MAX(1,Assumptions!$C$10))),0)</f>
        <v>0</v>
      </c>
      <c r="L108" s="17">
        <f>IF(AND(Roster!$G22="Y",Roster!$A22&lt;&gt;"",Roster!$E22&lt;&gt;"",L$5&gt;=IF(Roster!$D22="",1,Roster!$D22)),IF(Roster!$C22="Existing",1,MIN(1,(L$5-Roster!$D22+1)/MAX(1,Assumptions!$C$10))),0)</f>
        <v>0</v>
      </c>
      <c r="M108" s="17">
        <f>IF(AND(Roster!$G22="Y",Roster!$A22&lt;&gt;"",Roster!$E22&lt;&gt;"",M$5&gt;=IF(Roster!$D22="",1,Roster!$D22)),IF(Roster!$C22="Existing",1,MIN(1,(M$5-Roster!$D22+1)/MAX(1,Assumptions!$C$10))),0)</f>
        <v>0</v>
      </c>
      <c r="N108" s="17">
        <f>IF(AND(Roster!$G22="Y",Roster!$A22&lt;&gt;"",Roster!$E22&lt;&gt;"",N$5&gt;=IF(Roster!$D22="",1,Roster!$D22)),IF(Roster!$C22="Existing",1,MIN(1,(N$5-Roster!$D22+1)/MAX(1,Assumptions!$C$10))),0)</f>
        <v>0</v>
      </c>
    </row>
    <row r="109" spans="1:14" x14ac:dyDescent="0.2">
      <c r="A109" s="7" t="str">
        <f t="shared" si="5"/>
        <v>Account executive</v>
      </c>
      <c r="B109" s="7" t="str">
        <f t="shared" si="5"/>
        <v>Sales</v>
      </c>
      <c r="C109" s="17">
        <f>IF(AND(Roster!$G23="Y",Roster!$A23&lt;&gt;"",Roster!$E23&lt;&gt;"",C$5&gt;=IF(Roster!$D23="",1,Roster!$D23)),IF(Roster!$C23="Existing",1,MIN(1,(C$5-Roster!$D23+1)/MAX(1,Assumptions!$C$10))),0)</f>
        <v>0</v>
      </c>
      <c r="D109" s="17">
        <f>IF(AND(Roster!$G23="Y",Roster!$A23&lt;&gt;"",Roster!$E23&lt;&gt;"",D$5&gt;=IF(Roster!$D23="",1,Roster!$D23)),IF(Roster!$C23="Existing",1,MIN(1,(D$5-Roster!$D23+1)/MAX(1,Assumptions!$C$10))),0)</f>
        <v>0</v>
      </c>
      <c r="E109" s="17">
        <f>IF(AND(Roster!$G23="Y",Roster!$A23&lt;&gt;"",Roster!$E23&lt;&gt;"",E$5&gt;=IF(Roster!$D23="",1,Roster!$D23)),IF(Roster!$C23="Existing",1,MIN(1,(E$5-Roster!$D23+1)/MAX(1,Assumptions!$C$10))),0)</f>
        <v>0</v>
      </c>
      <c r="F109" s="17">
        <f>IF(AND(Roster!$G23="Y",Roster!$A23&lt;&gt;"",Roster!$E23&lt;&gt;"",F$5&gt;=IF(Roster!$D23="",1,Roster!$D23)),IF(Roster!$C23="Existing",1,MIN(1,(F$5-Roster!$D23+1)/MAX(1,Assumptions!$C$10))),0)</f>
        <v>0</v>
      </c>
      <c r="G109" s="17">
        <f>IF(AND(Roster!$G23="Y",Roster!$A23&lt;&gt;"",Roster!$E23&lt;&gt;"",G$5&gt;=IF(Roster!$D23="",1,Roster!$D23)),IF(Roster!$C23="Existing",1,MIN(1,(G$5-Roster!$D23+1)/MAX(1,Assumptions!$C$10))),0)</f>
        <v>0</v>
      </c>
      <c r="H109" s="17">
        <f>IF(AND(Roster!$G23="Y",Roster!$A23&lt;&gt;"",Roster!$E23&lt;&gt;"",H$5&gt;=IF(Roster!$D23="",1,Roster!$D23)),IF(Roster!$C23="Existing",1,MIN(1,(H$5-Roster!$D23+1)/MAX(1,Assumptions!$C$10))),0)</f>
        <v>0</v>
      </c>
      <c r="I109" s="17">
        <f>IF(AND(Roster!$G23="Y",Roster!$A23&lt;&gt;"",Roster!$E23&lt;&gt;"",I$5&gt;=IF(Roster!$D23="",1,Roster!$D23)),IF(Roster!$C23="Existing",1,MIN(1,(I$5-Roster!$D23+1)/MAX(1,Assumptions!$C$10))),0)</f>
        <v>0.16666666666666666</v>
      </c>
      <c r="J109" s="17">
        <f>IF(AND(Roster!$G23="Y",Roster!$A23&lt;&gt;"",Roster!$E23&lt;&gt;"",J$5&gt;=IF(Roster!$D23="",1,Roster!$D23)),IF(Roster!$C23="Existing",1,MIN(1,(J$5-Roster!$D23+1)/MAX(1,Assumptions!$C$10))),0)</f>
        <v>0.33333333333333331</v>
      </c>
      <c r="K109" s="17">
        <f>IF(AND(Roster!$G23="Y",Roster!$A23&lt;&gt;"",Roster!$E23&lt;&gt;"",K$5&gt;=IF(Roster!$D23="",1,Roster!$D23)),IF(Roster!$C23="Existing",1,MIN(1,(K$5-Roster!$D23+1)/MAX(1,Assumptions!$C$10))),0)</f>
        <v>0.5</v>
      </c>
      <c r="L109" s="17">
        <f>IF(AND(Roster!$G23="Y",Roster!$A23&lt;&gt;"",Roster!$E23&lt;&gt;"",L$5&gt;=IF(Roster!$D23="",1,Roster!$D23)),IF(Roster!$C23="Existing",1,MIN(1,(L$5-Roster!$D23+1)/MAX(1,Assumptions!$C$10))),0)</f>
        <v>0.66666666666666663</v>
      </c>
      <c r="M109" s="17">
        <f>IF(AND(Roster!$G23="Y",Roster!$A23&lt;&gt;"",Roster!$E23&lt;&gt;"",M$5&gt;=IF(Roster!$D23="",1,Roster!$D23)),IF(Roster!$C23="Existing",1,MIN(1,(M$5-Roster!$D23+1)/MAX(1,Assumptions!$C$10))),0)</f>
        <v>0.83333333333333337</v>
      </c>
      <c r="N109" s="17">
        <f>IF(AND(Roster!$G23="Y",Roster!$A23&lt;&gt;"",Roster!$E23&lt;&gt;"",N$5&gt;=IF(Roster!$D23="",1,Roster!$D23)),IF(Roster!$C23="Existing",1,MIN(1,(N$5-Roster!$D23+1)/MAX(1,Assumptions!$C$10))),0)</f>
        <v>1</v>
      </c>
    </row>
    <row r="110" spans="1:14" x14ac:dyDescent="0.2">
      <c r="A110" s="7" t="str">
        <f t="shared" si="5"/>
        <v>Growth marketer</v>
      </c>
      <c r="B110" s="7" t="str">
        <f t="shared" si="5"/>
        <v>Marketing</v>
      </c>
      <c r="C110" s="17">
        <f>IF(AND(Roster!$G24="Y",Roster!$A24&lt;&gt;"",Roster!$E24&lt;&gt;"",C$5&gt;=IF(Roster!$D24="",1,Roster!$D24)),IF(Roster!$C24="Existing",1,MIN(1,(C$5-Roster!$D24+1)/MAX(1,Assumptions!$C$10))),0)</f>
        <v>0</v>
      </c>
      <c r="D110" s="17">
        <f>IF(AND(Roster!$G24="Y",Roster!$A24&lt;&gt;"",Roster!$E24&lt;&gt;"",D$5&gt;=IF(Roster!$D24="",1,Roster!$D24)),IF(Roster!$C24="Existing",1,MIN(1,(D$5-Roster!$D24+1)/MAX(1,Assumptions!$C$10))),0)</f>
        <v>0</v>
      </c>
      <c r="E110" s="17">
        <f>IF(AND(Roster!$G24="Y",Roster!$A24&lt;&gt;"",Roster!$E24&lt;&gt;"",E$5&gt;=IF(Roster!$D24="",1,Roster!$D24)),IF(Roster!$C24="Existing",1,MIN(1,(E$5-Roster!$D24+1)/MAX(1,Assumptions!$C$10))),0)</f>
        <v>0</v>
      </c>
      <c r="F110" s="17">
        <f>IF(AND(Roster!$G24="Y",Roster!$A24&lt;&gt;"",Roster!$E24&lt;&gt;"",F$5&gt;=IF(Roster!$D24="",1,Roster!$D24)),IF(Roster!$C24="Existing",1,MIN(1,(F$5-Roster!$D24+1)/MAX(1,Assumptions!$C$10))),0)</f>
        <v>0</v>
      </c>
      <c r="G110" s="17">
        <f>IF(AND(Roster!$G24="Y",Roster!$A24&lt;&gt;"",Roster!$E24&lt;&gt;"",G$5&gt;=IF(Roster!$D24="",1,Roster!$D24)),IF(Roster!$C24="Existing",1,MIN(1,(G$5-Roster!$D24+1)/MAX(1,Assumptions!$C$10))),0)</f>
        <v>0</v>
      </c>
      <c r="H110" s="17">
        <f>IF(AND(Roster!$G24="Y",Roster!$A24&lt;&gt;"",Roster!$E24&lt;&gt;"",H$5&gt;=IF(Roster!$D24="",1,Roster!$D24)),IF(Roster!$C24="Existing",1,MIN(1,(H$5-Roster!$D24+1)/MAX(1,Assumptions!$C$10))),0)</f>
        <v>0</v>
      </c>
      <c r="I110" s="17">
        <f>IF(AND(Roster!$G24="Y",Roster!$A24&lt;&gt;"",Roster!$E24&lt;&gt;"",I$5&gt;=IF(Roster!$D24="",1,Roster!$D24)),IF(Roster!$C24="Existing",1,MIN(1,(I$5-Roster!$D24+1)/MAX(1,Assumptions!$C$10))),0)</f>
        <v>0</v>
      </c>
      <c r="J110" s="17">
        <f>IF(AND(Roster!$G24="Y",Roster!$A24&lt;&gt;"",Roster!$E24&lt;&gt;"",J$5&gt;=IF(Roster!$D24="",1,Roster!$D24)),IF(Roster!$C24="Existing",1,MIN(1,(J$5-Roster!$D24+1)/MAX(1,Assumptions!$C$10))),0)</f>
        <v>0</v>
      </c>
      <c r="K110" s="17">
        <f>IF(AND(Roster!$G24="Y",Roster!$A24&lt;&gt;"",Roster!$E24&lt;&gt;"",K$5&gt;=IF(Roster!$D24="",1,Roster!$D24)),IF(Roster!$C24="Existing",1,MIN(1,(K$5-Roster!$D24+1)/MAX(1,Assumptions!$C$10))),0)</f>
        <v>0</v>
      </c>
      <c r="L110" s="17">
        <f>IF(AND(Roster!$G24="Y",Roster!$A24&lt;&gt;"",Roster!$E24&lt;&gt;"",L$5&gt;=IF(Roster!$D24="",1,Roster!$D24)),IF(Roster!$C24="Existing",1,MIN(1,(L$5-Roster!$D24+1)/MAX(1,Assumptions!$C$10))),0)</f>
        <v>0</v>
      </c>
      <c r="M110" s="17">
        <f>IF(AND(Roster!$G24="Y",Roster!$A24&lt;&gt;"",Roster!$E24&lt;&gt;"",M$5&gt;=IF(Roster!$D24="",1,Roster!$D24)),IF(Roster!$C24="Existing",1,MIN(1,(M$5-Roster!$D24+1)/MAX(1,Assumptions!$C$10))),0)</f>
        <v>0</v>
      </c>
      <c r="N110" s="17">
        <f>IF(AND(Roster!$G24="Y",Roster!$A24&lt;&gt;"",Roster!$E24&lt;&gt;"",N$5&gt;=IF(Roster!$D24="",1,Roster!$D24)),IF(Roster!$C24="Existing",1,MIN(1,(N$5-Roster!$D24+1)/MAX(1,Assumptions!$C$10))),0)</f>
        <v>0</v>
      </c>
    </row>
    <row r="111" spans="1:14" x14ac:dyDescent="0.2">
      <c r="A111" s="7" t="str">
        <f t="shared" si="5"/>
        <v>Software engineer</v>
      </c>
      <c r="B111" s="7" t="str">
        <f t="shared" si="5"/>
        <v>Engineering</v>
      </c>
      <c r="C111" s="17">
        <f>IF(AND(Roster!$G25="Y",Roster!$A25&lt;&gt;"",Roster!$E25&lt;&gt;"",C$5&gt;=IF(Roster!$D25="",1,Roster!$D25)),IF(Roster!$C25="Existing",1,MIN(1,(C$5-Roster!$D25+1)/MAX(1,Assumptions!$C$10))),0)</f>
        <v>0</v>
      </c>
      <c r="D111" s="17">
        <f>IF(AND(Roster!$G25="Y",Roster!$A25&lt;&gt;"",Roster!$E25&lt;&gt;"",D$5&gt;=IF(Roster!$D25="",1,Roster!$D25)),IF(Roster!$C25="Existing",1,MIN(1,(D$5-Roster!$D25+1)/MAX(1,Assumptions!$C$10))),0)</f>
        <v>0</v>
      </c>
      <c r="E111" s="17">
        <f>IF(AND(Roster!$G25="Y",Roster!$A25&lt;&gt;"",Roster!$E25&lt;&gt;"",E$5&gt;=IF(Roster!$D25="",1,Roster!$D25)),IF(Roster!$C25="Existing",1,MIN(1,(E$5-Roster!$D25+1)/MAX(1,Assumptions!$C$10))),0)</f>
        <v>0</v>
      </c>
      <c r="F111" s="17">
        <f>IF(AND(Roster!$G25="Y",Roster!$A25&lt;&gt;"",Roster!$E25&lt;&gt;"",F$5&gt;=IF(Roster!$D25="",1,Roster!$D25)),IF(Roster!$C25="Existing",1,MIN(1,(F$5-Roster!$D25+1)/MAX(1,Assumptions!$C$10))),0)</f>
        <v>0</v>
      </c>
      <c r="G111" s="17">
        <f>IF(AND(Roster!$G25="Y",Roster!$A25&lt;&gt;"",Roster!$E25&lt;&gt;"",G$5&gt;=IF(Roster!$D25="",1,Roster!$D25)),IF(Roster!$C25="Existing",1,MIN(1,(G$5-Roster!$D25+1)/MAX(1,Assumptions!$C$10))),0)</f>
        <v>0</v>
      </c>
      <c r="H111" s="17">
        <f>IF(AND(Roster!$G25="Y",Roster!$A25&lt;&gt;"",Roster!$E25&lt;&gt;"",H$5&gt;=IF(Roster!$D25="",1,Roster!$D25)),IF(Roster!$C25="Existing",1,MIN(1,(H$5-Roster!$D25+1)/MAX(1,Assumptions!$C$10))),0)</f>
        <v>0</v>
      </c>
      <c r="I111" s="17">
        <f>IF(AND(Roster!$G25="Y",Roster!$A25&lt;&gt;"",Roster!$E25&lt;&gt;"",I$5&gt;=IF(Roster!$D25="",1,Roster!$D25)),IF(Roster!$C25="Existing",1,MIN(1,(I$5-Roster!$D25+1)/MAX(1,Assumptions!$C$10))),0)</f>
        <v>0</v>
      </c>
      <c r="J111" s="17">
        <f>IF(AND(Roster!$G25="Y",Roster!$A25&lt;&gt;"",Roster!$E25&lt;&gt;"",J$5&gt;=IF(Roster!$D25="",1,Roster!$D25)),IF(Roster!$C25="Existing",1,MIN(1,(J$5-Roster!$D25+1)/MAX(1,Assumptions!$C$10))),0)</f>
        <v>0</v>
      </c>
      <c r="K111" s="17">
        <f>IF(AND(Roster!$G25="Y",Roster!$A25&lt;&gt;"",Roster!$E25&lt;&gt;"",K$5&gt;=IF(Roster!$D25="",1,Roster!$D25)),IF(Roster!$C25="Existing",1,MIN(1,(K$5-Roster!$D25+1)/MAX(1,Assumptions!$C$10))),0)</f>
        <v>0</v>
      </c>
      <c r="L111" s="17">
        <f>IF(AND(Roster!$G25="Y",Roster!$A25&lt;&gt;"",Roster!$E25&lt;&gt;"",L$5&gt;=IF(Roster!$D25="",1,Roster!$D25)),IF(Roster!$C25="Existing",1,MIN(1,(L$5-Roster!$D25+1)/MAX(1,Assumptions!$C$10))),0)</f>
        <v>0</v>
      </c>
      <c r="M111" s="17">
        <f>IF(AND(Roster!$G25="Y",Roster!$A25&lt;&gt;"",Roster!$E25&lt;&gt;"",M$5&gt;=IF(Roster!$D25="",1,Roster!$D25)),IF(Roster!$C25="Existing",1,MIN(1,(M$5-Roster!$D25+1)/MAX(1,Assumptions!$C$10))),0)</f>
        <v>0</v>
      </c>
      <c r="N111" s="17">
        <f>IF(AND(Roster!$G25="Y",Roster!$A25&lt;&gt;"",Roster!$E25&lt;&gt;"",N$5&gt;=IF(Roster!$D25="",1,Roster!$D25)),IF(Roster!$C25="Existing",1,MIN(1,(N$5-Roster!$D25+1)/MAX(1,Assumptions!$C$10))),0)</f>
        <v>0</v>
      </c>
    </row>
    <row r="112" spans="1:14" x14ac:dyDescent="0.2">
      <c r="A112" s="7" t="str">
        <f t="shared" ref="A112:B131" si="6">A26</f>
        <v/>
      </c>
      <c r="B112" s="7" t="str">
        <f t="shared" si="6"/>
        <v/>
      </c>
      <c r="C112" s="17">
        <f>IF(AND(Roster!$G26="Y",Roster!$A26&lt;&gt;"",Roster!$E26&lt;&gt;"",C$5&gt;=IF(Roster!$D26="",1,Roster!$D26)),IF(Roster!$C26="Existing",1,MIN(1,(C$5-Roster!$D26+1)/MAX(1,Assumptions!$C$10))),0)</f>
        <v>0</v>
      </c>
      <c r="D112" s="17">
        <f>IF(AND(Roster!$G26="Y",Roster!$A26&lt;&gt;"",Roster!$E26&lt;&gt;"",D$5&gt;=IF(Roster!$D26="",1,Roster!$D26)),IF(Roster!$C26="Existing",1,MIN(1,(D$5-Roster!$D26+1)/MAX(1,Assumptions!$C$10))),0)</f>
        <v>0</v>
      </c>
      <c r="E112" s="17">
        <f>IF(AND(Roster!$G26="Y",Roster!$A26&lt;&gt;"",Roster!$E26&lt;&gt;"",E$5&gt;=IF(Roster!$D26="",1,Roster!$D26)),IF(Roster!$C26="Existing",1,MIN(1,(E$5-Roster!$D26+1)/MAX(1,Assumptions!$C$10))),0)</f>
        <v>0</v>
      </c>
      <c r="F112" s="17">
        <f>IF(AND(Roster!$G26="Y",Roster!$A26&lt;&gt;"",Roster!$E26&lt;&gt;"",F$5&gt;=IF(Roster!$D26="",1,Roster!$D26)),IF(Roster!$C26="Existing",1,MIN(1,(F$5-Roster!$D26+1)/MAX(1,Assumptions!$C$10))),0)</f>
        <v>0</v>
      </c>
      <c r="G112" s="17">
        <f>IF(AND(Roster!$G26="Y",Roster!$A26&lt;&gt;"",Roster!$E26&lt;&gt;"",G$5&gt;=IF(Roster!$D26="",1,Roster!$D26)),IF(Roster!$C26="Existing",1,MIN(1,(G$5-Roster!$D26+1)/MAX(1,Assumptions!$C$10))),0)</f>
        <v>0</v>
      </c>
      <c r="H112" s="17">
        <f>IF(AND(Roster!$G26="Y",Roster!$A26&lt;&gt;"",Roster!$E26&lt;&gt;"",H$5&gt;=IF(Roster!$D26="",1,Roster!$D26)),IF(Roster!$C26="Existing",1,MIN(1,(H$5-Roster!$D26+1)/MAX(1,Assumptions!$C$10))),0)</f>
        <v>0</v>
      </c>
      <c r="I112" s="17">
        <f>IF(AND(Roster!$G26="Y",Roster!$A26&lt;&gt;"",Roster!$E26&lt;&gt;"",I$5&gt;=IF(Roster!$D26="",1,Roster!$D26)),IF(Roster!$C26="Existing",1,MIN(1,(I$5-Roster!$D26+1)/MAX(1,Assumptions!$C$10))),0)</f>
        <v>0</v>
      </c>
      <c r="J112" s="17">
        <f>IF(AND(Roster!$G26="Y",Roster!$A26&lt;&gt;"",Roster!$E26&lt;&gt;"",J$5&gt;=IF(Roster!$D26="",1,Roster!$D26)),IF(Roster!$C26="Existing",1,MIN(1,(J$5-Roster!$D26+1)/MAX(1,Assumptions!$C$10))),0)</f>
        <v>0</v>
      </c>
      <c r="K112" s="17">
        <f>IF(AND(Roster!$G26="Y",Roster!$A26&lt;&gt;"",Roster!$E26&lt;&gt;"",K$5&gt;=IF(Roster!$D26="",1,Roster!$D26)),IF(Roster!$C26="Existing",1,MIN(1,(K$5-Roster!$D26+1)/MAX(1,Assumptions!$C$10))),0)</f>
        <v>0</v>
      </c>
      <c r="L112" s="17">
        <f>IF(AND(Roster!$G26="Y",Roster!$A26&lt;&gt;"",Roster!$E26&lt;&gt;"",L$5&gt;=IF(Roster!$D26="",1,Roster!$D26)),IF(Roster!$C26="Existing",1,MIN(1,(L$5-Roster!$D26+1)/MAX(1,Assumptions!$C$10))),0)</f>
        <v>0</v>
      </c>
      <c r="M112" s="17">
        <f>IF(AND(Roster!$G26="Y",Roster!$A26&lt;&gt;"",Roster!$E26&lt;&gt;"",M$5&gt;=IF(Roster!$D26="",1,Roster!$D26)),IF(Roster!$C26="Existing",1,MIN(1,(M$5-Roster!$D26+1)/MAX(1,Assumptions!$C$10))),0)</f>
        <v>0</v>
      </c>
      <c r="N112" s="17">
        <f>IF(AND(Roster!$G26="Y",Roster!$A26&lt;&gt;"",Roster!$E26&lt;&gt;"",N$5&gt;=IF(Roster!$D26="",1,Roster!$D26)),IF(Roster!$C26="Existing",1,MIN(1,(N$5-Roster!$D26+1)/MAX(1,Assumptions!$C$10))),0)</f>
        <v>0</v>
      </c>
    </row>
    <row r="113" spans="1:14" x14ac:dyDescent="0.2">
      <c r="A113" s="7" t="str">
        <f t="shared" si="6"/>
        <v/>
      </c>
      <c r="B113" s="7" t="str">
        <f t="shared" si="6"/>
        <v/>
      </c>
      <c r="C113" s="17">
        <f>IF(AND(Roster!$G27="Y",Roster!$A27&lt;&gt;"",Roster!$E27&lt;&gt;"",C$5&gt;=IF(Roster!$D27="",1,Roster!$D27)),IF(Roster!$C27="Existing",1,MIN(1,(C$5-Roster!$D27+1)/MAX(1,Assumptions!$C$10))),0)</f>
        <v>0</v>
      </c>
      <c r="D113" s="17">
        <f>IF(AND(Roster!$G27="Y",Roster!$A27&lt;&gt;"",Roster!$E27&lt;&gt;"",D$5&gt;=IF(Roster!$D27="",1,Roster!$D27)),IF(Roster!$C27="Existing",1,MIN(1,(D$5-Roster!$D27+1)/MAX(1,Assumptions!$C$10))),0)</f>
        <v>0</v>
      </c>
      <c r="E113" s="17">
        <f>IF(AND(Roster!$G27="Y",Roster!$A27&lt;&gt;"",Roster!$E27&lt;&gt;"",E$5&gt;=IF(Roster!$D27="",1,Roster!$D27)),IF(Roster!$C27="Existing",1,MIN(1,(E$5-Roster!$D27+1)/MAX(1,Assumptions!$C$10))),0)</f>
        <v>0</v>
      </c>
      <c r="F113" s="17">
        <f>IF(AND(Roster!$G27="Y",Roster!$A27&lt;&gt;"",Roster!$E27&lt;&gt;"",F$5&gt;=IF(Roster!$D27="",1,Roster!$D27)),IF(Roster!$C27="Existing",1,MIN(1,(F$5-Roster!$D27+1)/MAX(1,Assumptions!$C$10))),0)</f>
        <v>0</v>
      </c>
      <c r="G113" s="17">
        <f>IF(AND(Roster!$G27="Y",Roster!$A27&lt;&gt;"",Roster!$E27&lt;&gt;"",G$5&gt;=IF(Roster!$D27="",1,Roster!$D27)),IF(Roster!$C27="Existing",1,MIN(1,(G$5-Roster!$D27+1)/MAX(1,Assumptions!$C$10))),0)</f>
        <v>0</v>
      </c>
      <c r="H113" s="17">
        <f>IF(AND(Roster!$G27="Y",Roster!$A27&lt;&gt;"",Roster!$E27&lt;&gt;"",H$5&gt;=IF(Roster!$D27="",1,Roster!$D27)),IF(Roster!$C27="Existing",1,MIN(1,(H$5-Roster!$D27+1)/MAX(1,Assumptions!$C$10))),0)</f>
        <v>0</v>
      </c>
      <c r="I113" s="17">
        <f>IF(AND(Roster!$G27="Y",Roster!$A27&lt;&gt;"",Roster!$E27&lt;&gt;"",I$5&gt;=IF(Roster!$D27="",1,Roster!$D27)),IF(Roster!$C27="Existing",1,MIN(1,(I$5-Roster!$D27+1)/MAX(1,Assumptions!$C$10))),0)</f>
        <v>0</v>
      </c>
      <c r="J113" s="17">
        <f>IF(AND(Roster!$G27="Y",Roster!$A27&lt;&gt;"",Roster!$E27&lt;&gt;"",J$5&gt;=IF(Roster!$D27="",1,Roster!$D27)),IF(Roster!$C27="Existing",1,MIN(1,(J$5-Roster!$D27+1)/MAX(1,Assumptions!$C$10))),0)</f>
        <v>0</v>
      </c>
      <c r="K113" s="17">
        <f>IF(AND(Roster!$G27="Y",Roster!$A27&lt;&gt;"",Roster!$E27&lt;&gt;"",K$5&gt;=IF(Roster!$D27="",1,Roster!$D27)),IF(Roster!$C27="Existing",1,MIN(1,(K$5-Roster!$D27+1)/MAX(1,Assumptions!$C$10))),0)</f>
        <v>0</v>
      </c>
      <c r="L113" s="17">
        <f>IF(AND(Roster!$G27="Y",Roster!$A27&lt;&gt;"",Roster!$E27&lt;&gt;"",L$5&gt;=IF(Roster!$D27="",1,Roster!$D27)),IF(Roster!$C27="Existing",1,MIN(1,(L$5-Roster!$D27+1)/MAX(1,Assumptions!$C$10))),0)</f>
        <v>0</v>
      </c>
      <c r="M113" s="17">
        <f>IF(AND(Roster!$G27="Y",Roster!$A27&lt;&gt;"",Roster!$E27&lt;&gt;"",M$5&gt;=IF(Roster!$D27="",1,Roster!$D27)),IF(Roster!$C27="Existing",1,MIN(1,(M$5-Roster!$D27+1)/MAX(1,Assumptions!$C$10))),0)</f>
        <v>0</v>
      </c>
      <c r="N113" s="17">
        <f>IF(AND(Roster!$G27="Y",Roster!$A27&lt;&gt;"",Roster!$E27&lt;&gt;"",N$5&gt;=IF(Roster!$D27="",1,Roster!$D27)),IF(Roster!$C27="Existing",1,MIN(1,(N$5-Roster!$D27+1)/MAX(1,Assumptions!$C$10))),0)</f>
        <v>0</v>
      </c>
    </row>
    <row r="114" spans="1:14" x14ac:dyDescent="0.2">
      <c r="A114" s="7" t="str">
        <f t="shared" si="6"/>
        <v/>
      </c>
      <c r="B114" s="7" t="str">
        <f t="shared" si="6"/>
        <v/>
      </c>
      <c r="C114" s="17">
        <f>IF(AND(Roster!$G28="Y",Roster!$A28&lt;&gt;"",Roster!$E28&lt;&gt;"",C$5&gt;=IF(Roster!$D28="",1,Roster!$D28)),IF(Roster!$C28="Existing",1,MIN(1,(C$5-Roster!$D28+1)/MAX(1,Assumptions!$C$10))),0)</f>
        <v>0</v>
      </c>
      <c r="D114" s="17">
        <f>IF(AND(Roster!$G28="Y",Roster!$A28&lt;&gt;"",Roster!$E28&lt;&gt;"",D$5&gt;=IF(Roster!$D28="",1,Roster!$D28)),IF(Roster!$C28="Existing",1,MIN(1,(D$5-Roster!$D28+1)/MAX(1,Assumptions!$C$10))),0)</f>
        <v>0</v>
      </c>
      <c r="E114" s="17">
        <f>IF(AND(Roster!$G28="Y",Roster!$A28&lt;&gt;"",Roster!$E28&lt;&gt;"",E$5&gt;=IF(Roster!$D28="",1,Roster!$D28)),IF(Roster!$C28="Existing",1,MIN(1,(E$5-Roster!$D28+1)/MAX(1,Assumptions!$C$10))),0)</f>
        <v>0</v>
      </c>
      <c r="F114" s="17">
        <f>IF(AND(Roster!$G28="Y",Roster!$A28&lt;&gt;"",Roster!$E28&lt;&gt;"",F$5&gt;=IF(Roster!$D28="",1,Roster!$D28)),IF(Roster!$C28="Existing",1,MIN(1,(F$5-Roster!$D28+1)/MAX(1,Assumptions!$C$10))),0)</f>
        <v>0</v>
      </c>
      <c r="G114" s="17">
        <f>IF(AND(Roster!$G28="Y",Roster!$A28&lt;&gt;"",Roster!$E28&lt;&gt;"",G$5&gt;=IF(Roster!$D28="",1,Roster!$D28)),IF(Roster!$C28="Existing",1,MIN(1,(G$5-Roster!$D28+1)/MAX(1,Assumptions!$C$10))),0)</f>
        <v>0</v>
      </c>
      <c r="H114" s="17">
        <f>IF(AND(Roster!$G28="Y",Roster!$A28&lt;&gt;"",Roster!$E28&lt;&gt;"",H$5&gt;=IF(Roster!$D28="",1,Roster!$D28)),IF(Roster!$C28="Existing",1,MIN(1,(H$5-Roster!$D28+1)/MAX(1,Assumptions!$C$10))),0)</f>
        <v>0</v>
      </c>
      <c r="I114" s="17">
        <f>IF(AND(Roster!$G28="Y",Roster!$A28&lt;&gt;"",Roster!$E28&lt;&gt;"",I$5&gt;=IF(Roster!$D28="",1,Roster!$D28)),IF(Roster!$C28="Existing",1,MIN(1,(I$5-Roster!$D28+1)/MAX(1,Assumptions!$C$10))),0)</f>
        <v>0</v>
      </c>
      <c r="J114" s="17">
        <f>IF(AND(Roster!$G28="Y",Roster!$A28&lt;&gt;"",Roster!$E28&lt;&gt;"",J$5&gt;=IF(Roster!$D28="",1,Roster!$D28)),IF(Roster!$C28="Existing",1,MIN(1,(J$5-Roster!$D28+1)/MAX(1,Assumptions!$C$10))),0)</f>
        <v>0</v>
      </c>
      <c r="K114" s="17">
        <f>IF(AND(Roster!$G28="Y",Roster!$A28&lt;&gt;"",Roster!$E28&lt;&gt;"",K$5&gt;=IF(Roster!$D28="",1,Roster!$D28)),IF(Roster!$C28="Existing",1,MIN(1,(K$5-Roster!$D28+1)/MAX(1,Assumptions!$C$10))),0)</f>
        <v>0</v>
      </c>
      <c r="L114" s="17">
        <f>IF(AND(Roster!$G28="Y",Roster!$A28&lt;&gt;"",Roster!$E28&lt;&gt;"",L$5&gt;=IF(Roster!$D28="",1,Roster!$D28)),IF(Roster!$C28="Existing",1,MIN(1,(L$5-Roster!$D28+1)/MAX(1,Assumptions!$C$10))),0)</f>
        <v>0</v>
      </c>
      <c r="M114" s="17">
        <f>IF(AND(Roster!$G28="Y",Roster!$A28&lt;&gt;"",Roster!$E28&lt;&gt;"",M$5&gt;=IF(Roster!$D28="",1,Roster!$D28)),IF(Roster!$C28="Existing",1,MIN(1,(M$5-Roster!$D28+1)/MAX(1,Assumptions!$C$10))),0)</f>
        <v>0</v>
      </c>
      <c r="N114" s="17">
        <f>IF(AND(Roster!$G28="Y",Roster!$A28&lt;&gt;"",Roster!$E28&lt;&gt;"",N$5&gt;=IF(Roster!$D28="",1,Roster!$D28)),IF(Roster!$C28="Existing",1,MIN(1,(N$5-Roster!$D28+1)/MAX(1,Assumptions!$C$10))),0)</f>
        <v>0</v>
      </c>
    </row>
    <row r="115" spans="1:14" x14ac:dyDescent="0.2">
      <c r="A115" s="7" t="str">
        <f t="shared" si="6"/>
        <v/>
      </c>
      <c r="B115" s="7" t="str">
        <f t="shared" si="6"/>
        <v/>
      </c>
      <c r="C115" s="17">
        <f>IF(AND(Roster!$G29="Y",Roster!$A29&lt;&gt;"",Roster!$E29&lt;&gt;"",C$5&gt;=IF(Roster!$D29="",1,Roster!$D29)),IF(Roster!$C29="Existing",1,MIN(1,(C$5-Roster!$D29+1)/MAX(1,Assumptions!$C$10))),0)</f>
        <v>0</v>
      </c>
      <c r="D115" s="17">
        <f>IF(AND(Roster!$G29="Y",Roster!$A29&lt;&gt;"",Roster!$E29&lt;&gt;"",D$5&gt;=IF(Roster!$D29="",1,Roster!$D29)),IF(Roster!$C29="Existing",1,MIN(1,(D$5-Roster!$D29+1)/MAX(1,Assumptions!$C$10))),0)</f>
        <v>0</v>
      </c>
      <c r="E115" s="17">
        <f>IF(AND(Roster!$G29="Y",Roster!$A29&lt;&gt;"",Roster!$E29&lt;&gt;"",E$5&gt;=IF(Roster!$D29="",1,Roster!$D29)),IF(Roster!$C29="Existing",1,MIN(1,(E$5-Roster!$D29+1)/MAX(1,Assumptions!$C$10))),0)</f>
        <v>0</v>
      </c>
      <c r="F115" s="17">
        <f>IF(AND(Roster!$G29="Y",Roster!$A29&lt;&gt;"",Roster!$E29&lt;&gt;"",F$5&gt;=IF(Roster!$D29="",1,Roster!$D29)),IF(Roster!$C29="Existing",1,MIN(1,(F$5-Roster!$D29+1)/MAX(1,Assumptions!$C$10))),0)</f>
        <v>0</v>
      </c>
      <c r="G115" s="17">
        <f>IF(AND(Roster!$G29="Y",Roster!$A29&lt;&gt;"",Roster!$E29&lt;&gt;"",G$5&gt;=IF(Roster!$D29="",1,Roster!$D29)),IF(Roster!$C29="Existing",1,MIN(1,(G$5-Roster!$D29+1)/MAX(1,Assumptions!$C$10))),0)</f>
        <v>0</v>
      </c>
      <c r="H115" s="17">
        <f>IF(AND(Roster!$G29="Y",Roster!$A29&lt;&gt;"",Roster!$E29&lt;&gt;"",H$5&gt;=IF(Roster!$D29="",1,Roster!$D29)),IF(Roster!$C29="Existing",1,MIN(1,(H$5-Roster!$D29+1)/MAX(1,Assumptions!$C$10))),0)</f>
        <v>0</v>
      </c>
      <c r="I115" s="17">
        <f>IF(AND(Roster!$G29="Y",Roster!$A29&lt;&gt;"",Roster!$E29&lt;&gt;"",I$5&gt;=IF(Roster!$D29="",1,Roster!$D29)),IF(Roster!$C29="Existing",1,MIN(1,(I$5-Roster!$D29+1)/MAX(1,Assumptions!$C$10))),0)</f>
        <v>0</v>
      </c>
      <c r="J115" s="17">
        <f>IF(AND(Roster!$G29="Y",Roster!$A29&lt;&gt;"",Roster!$E29&lt;&gt;"",J$5&gt;=IF(Roster!$D29="",1,Roster!$D29)),IF(Roster!$C29="Existing",1,MIN(1,(J$5-Roster!$D29+1)/MAX(1,Assumptions!$C$10))),0)</f>
        <v>0</v>
      </c>
      <c r="K115" s="17">
        <f>IF(AND(Roster!$G29="Y",Roster!$A29&lt;&gt;"",Roster!$E29&lt;&gt;"",K$5&gt;=IF(Roster!$D29="",1,Roster!$D29)),IF(Roster!$C29="Existing",1,MIN(1,(K$5-Roster!$D29+1)/MAX(1,Assumptions!$C$10))),0)</f>
        <v>0</v>
      </c>
      <c r="L115" s="17">
        <f>IF(AND(Roster!$G29="Y",Roster!$A29&lt;&gt;"",Roster!$E29&lt;&gt;"",L$5&gt;=IF(Roster!$D29="",1,Roster!$D29)),IF(Roster!$C29="Existing",1,MIN(1,(L$5-Roster!$D29+1)/MAX(1,Assumptions!$C$10))),0)</f>
        <v>0</v>
      </c>
      <c r="M115" s="17">
        <f>IF(AND(Roster!$G29="Y",Roster!$A29&lt;&gt;"",Roster!$E29&lt;&gt;"",M$5&gt;=IF(Roster!$D29="",1,Roster!$D29)),IF(Roster!$C29="Existing",1,MIN(1,(M$5-Roster!$D29+1)/MAX(1,Assumptions!$C$10))),0)</f>
        <v>0</v>
      </c>
      <c r="N115" s="17">
        <f>IF(AND(Roster!$G29="Y",Roster!$A29&lt;&gt;"",Roster!$E29&lt;&gt;"",N$5&gt;=IF(Roster!$D29="",1,Roster!$D29)),IF(Roster!$C29="Existing",1,MIN(1,(N$5-Roster!$D29+1)/MAX(1,Assumptions!$C$10))),0)</f>
        <v>0</v>
      </c>
    </row>
    <row r="116" spans="1:14" x14ac:dyDescent="0.2">
      <c r="A116" s="7" t="str">
        <f t="shared" si="6"/>
        <v/>
      </c>
      <c r="B116" s="7" t="str">
        <f t="shared" si="6"/>
        <v/>
      </c>
      <c r="C116" s="17">
        <f>IF(AND(Roster!$G30="Y",Roster!$A30&lt;&gt;"",Roster!$E30&lt;&gt;"",C$5&gt;=IF(Roster!$D30="",1,Roster!$D30)),IF(Roster!$C30="Existing",1,MIN(1,(C$5-Roster!$D30+1)/MAX(1,Assumptions!$C$10))),0)</f>
        <v>0</v>
      </c>
      <c r="D116" s="17">
        <f>IF(AND(Roster!$G30="Y",Roster!$A30&lt;&gt;"",Roster!$E30&lt;&gt;"",D$5&gt;=IF(Roster!$D30="",1,Roster!$D30)),IF(Roster!$C30="Existing",1,MIN(1,(D$5-Roster!$D30+1)/MAX(1,Assumptions!$C$10))),0)</f>
        <v>0</v>
      </c>
      <c r="E116" s="17">
        <f>IF(AND(Roster!$G30="Y",Roster!$A30&lt;&gt;"",Roster!$E30&lt;&gt;"",E$5&gt;=IF(Roster!$D30="",1,Roster!$D30)),IF(Roster!$C30="Existing",1,MIN(1,(E$5-Roster!$D30+1)/MAX(1,Assumptions!$C$10))),0)</f>
        <v>0</v>
      </c>
      <c r="F116" s="17">
        <f>IF(AND(Roster!$G30="Y",Roster!$A30&lt;&gt;"",Roster!$E30&lt;&gt;"",F$5&gt;=IF(Roster!$D30="",1,Roster!$D30)),IF(Roster!$C30="Existing",1,MIN(1,(F$5-Roster!$D30+1)/MAX(1,Assumptions!$C$10))),0)</f>
        <v>0</v>
      </c>
      <c r="G116" s="17">
        <f>IF(AND(Roster!$G30="Y",Roster!$A30&lt;&gt;"",Roster!$E30&lt;&gt;"",G$5&gt;=IF(Roster!$D30="",1,Roster!$D30)),IF(Roster!$C30="Existing",1,MIN(1,(G$5-Roster!$D30+1)/MAX(1,Assumptions!$C$10))),0)</f>
        <v>0</v>
      </c>
      <c r="H116" s="17">
        <f>IF(AND(Roster!$G30="Y",Roster!$A30&lt;&gt;"",Roster!$E30&lt;&gt;"",H$5&gt;=IF(Roster!$D30="",1,Roster!$D30)),IF(Roster!$C30="Existing",1,MIN(1,(H$5-Roster!$D30+1)/MAX(1,Assumptions!$C$10))),0)</f>
        <v>0</v>
      </c>
      <c r="I116" s="17">
        <f>IF(AND(Roster!$G30="Y",Roster!$A30&lt;&gt;"",Roster!$E30&lt;&gt;"",I$5&gt;=IF(Roster!$D30="",1,Roster!$D30)),IF(Roster!$C30="Existing",1,MIN(1,(I$5-Roster!$D30+1)/MAX(1,Assumptions!$C$10))),0)</f>
        <v>0</v>
      </c>
      <c r="J116" s="17">
        <f>IF(AND(Roster!$G30="Y",Roster!$A30&lt;&gt;"",Roster!$E30&lt;&gt;"",J$5&gt;=IF(Roster!$D30="",1,Roster!$D30)),IF(Roster!$C30="Existing",1,MIN(1,(J$5-Roster!$D30+1)/MAX(1,Assumptions!$C$10))),0)</f>
        <v>0</v>
      </c>
      <c r="K116" s="17">
        <f>IF(AND(Roster!$G30="Y",Roster!$A30&lt;&gt;"",Roster!$E30&lt;&gt;"",K$5&gt;=IF(Roster!$D30="",1,Roster!$D30)),IF(Roster!$C30="Existing",1,MIN(1,(K$5-Roster!$D30+1)/MAX(1,Assumptions!$C$10))),0)</f>
        <v>0</v>
      </c>
      <c r="L116" s="17">
        <f>IF(AND(Roster!$G30="Y",Roster!$A30&lt;&gt;"",Roster!$E30&lt;&gt;"",L$5&gt;=IF(Roster!$D30="",1,Roster!$D30)),IF(Roster!$C30="Existing",1,MIN(1,(L$5-Roster!$D30+1)/MAX(1,Assumptions!$C$10))),0)</f>
        <v>0</v>
      </c>
      <c r="M116" s="17">
        <f>IF(AND(Roster!$G30="Y",Roster!$A30&lt;&gt;"",Roster!$E30&lt;&gt;"",M$5&gt;=IF(Roster!$D30="",1,Roster!$D30)),IF(Roster!$C30="Existing",1,MIN(1,(M$5-Roster!$D30+1)/MAX(1,Assumptions!$C$10))),0)</f>
        <v>0</v>
      </c>
      <c r="N116" s="17">
        <f>IF(AND(Roster!$G30="Y",Roster!$A30&lt;&gt;"",Roster!$E30&lt;&gt;"",N$5&gt;=IF(Roster!$D30="",1,Roster!$D30)),IF(Roster!$C30="Existing",1,MIN(1,(N$5-Roster!$D30+1)/MAX(1,Assumptions!$C$10))),0)</f>
        <v>0</v>
      </c>
    </row>
    <row r="117" spans="1:14" x14ac:dyDescent="0.2">
      <c r="A117" s="7" t="str">
        <f t="shared" si="6"/>
        <v/>
      </c>
      <c r="B117" s="7" t="str">
        <f t="shared" si="6"/>
        <v/>
      </c>
      <c r="C117" s="17">
        <f>IF(AND(Roster!$G31="Y",Roster!$A31&lt;&gt;"",Roster!$E31&lt;&gt;"",C$5&gt;=IF(Roster!$D31="",1,Roster!$D31)),IF(Roster!$C31="Existing",1,MIN(1,(C$5-Roster!$D31+1)/MAX(1,Assumptions!$C$10))),0)</f>
        <v>0</v>
      </c>
      <c r="D117" s="17">
        <f>IF(AND(Roster!$G31="Y",Roster!$A31&lt;&gt;"",Roster!$E31&lt;&gt;"",D$5&gt;=IF(Roster!$D31="",1,Roster!$D31)),IF(Roster!$C31="Existing",1,MIN(1,(D$5-Roster!$D31+1)/MAX(1,Assumptions!$C$10))),0)</f>
        <v>0</v>
      </c>
      <c r="E117" s="17">
        <f>IF(AND(Roster!$G31="Y",Roster!$A31&lt;&gt;"",Roster!$E31&lt;&gt;"",E$5&gt;=IF(Roster!$D31="",1,Roster!$D31)),IF(Roster!$C31="Existing",1,MIN(1,(E$5-Roster!$D31+1)/MAX(1,Assumptions!$C$10))),0)</f>
        <v>0</v>
      </c>
      <c r="F117" s="17">
        <f>IF(AND(Roster!$G31="Y",Roster!$A31&lt;&gt;"",Roster!$E31&lt;&gt;"",F$5&gt;=IF(Roster!$D31="",1,Roster!$D31)),IF(Roster!$C31="Existing",1,MIN(1,(F$5-Roster!$D31+1)/MAX(1,Assumptions!$C$10))),0)</f>
        <v>0</v>
      </c>
      <c r="G117" s="17">
        <f>IF(AND(Roster!$G31="Y",Roster!$A31&lt;&gt;"",Roster!$E31&lt;&gt;"",G$5&gt;=IF(Roster!$D31="",1,Roster!$D31)),IF(Roster!$C31="Existing",1,MIN(1,(G$5-Roster!$D31+1)/MAX(1,Assumptions!$C$10))),0)</f>
        <v>0</v>
      </c>
      <c r="H117" s="17">
        <f>IF(AND(Roster!$G31="Y",Roster!$A31&lt;&gt;"",Roster!$E31&lt;&gt;"",H$5&gt;=IF(Roster!$D31="",1,Roster!$D31)),IF(Roster!$C31="Existing",1,MIN(1,(H$5-Roster!$D31+1)/MAX(1,Assumptions!$C$10))),0)</f>
        <v>0</v>
      </c>
      <c r="I117" s="17">
        <f>IF(AND(Roster!$G31="Y",Roster!$A31&lt;&gt;"",Roster!$E31&lt;&gt;"",I$5&gt;=IF(Roster!$D31="",1,Roster!$D31)),IF(Roster!$C31="Existing",1,MIN(1,(I$5-Roster!$D31+1)/MAX(1,Assumptions!$C$10))),0)</f>
        <v>0</v>
      </c>
      <c r="J117" s="17">
        <f>IF(AND(Roster!$G31="Y",Roster!$A31&lt;&gt;"",Roster!$E31&lt;&gt;"",J$5&gt;=IF(Roster!$D31="",1,Roster!$D31)),IF(Roster!$C31="Existing",1,MIN(1,(J$5-Roster!$D31+1)/MAX(1,Assumptions!$C$10))),0)</f>
        <v>0</v>
      </c>
      <c r="K117" s="17">
        <f>IF(AND(Roster!$G31="Y",Roster!$A31&lt;&gt;"",Roster!$E31&lt;&gt;"",K$5&gt;=IF(Roster!$D31="",1,Roster!$D31)),IF(Roster!$C31="Existing",1,MIN(1,(K$5-Roster!$D31+1)/MAX(1,Assumptions!$C$10))),0)</f>
        <v>0</v>
      </c>
      <c r="L117" s="17">
        <f>IF(AND(Roster!$G31="Y",Roster!$A31&lt;&gt;"",Roster!$E31&lt;&gt;"",L$5&gt;=IF(Roster!$D31="",1,Roster!$D31)),IF(Roster!$C31="Existing",1,MIN(1,(L$5-Roster!$D31+1)/MAX(1,Assumptions!$C$10))),0)</f>
        <v>0</v>
      </c>
      <c r="M117" s="17">
        <f>IF(AND(Roster!$G31="Y",Roster!$A31&lt;&gt;"",Roster!$E31&lt;&gt;"",M$5&gt;=IF(Roster!$D31="",1,Roster!$D31)),IF(Roster!$C31="Existing",1,MIN(1,(M$5-Roster!$D31+1)/MAX(1,Assumptions!$C$10))),0)</f>
        <v>0</v>
      </c>
      <c r="N117" s="17">
        <f>IF(AND(Roster!$G31="Y",Roster!$A31&lt;&gt;"",Roster!$E31&lt;&gt;"",N$5&gt;=IF(Roster!$D31="",1,Roster!$D31)),IF(Roster!$C31="Existing",1,MIN(1,(N$5-Roster!$D31+1)/MAX(1,Assumptions!$C$10))),0)</f>
        <v>0</v>
      </c>
    </row>
    <row r="118" spans="1:14" x14ac:dyDescent="0.2">
      <c r="A118" s="7" t="str">
        <f t="shared" si="6"/>
        <v/>
      </c>
      <c r="B118" s="7" t="str">
        <f t="shared" si="6"/>
        <v/>
      </c>
      <c r="C118" s="17">
        <f>IF(AND(Roster!$G32="Y",Roster!$A32&lt;&gt;"",Roster!$E32&lt;&gt;"",C$5&gt;=IF(Roster!$D32="",1,Roster!$D32)),IF(Roster!$C32="Existing",1,MIN(1,(C$5-Roster!$D32+1)/MAX(1,Assumptions!$C$10))),0)</f>
        <v>0</v>
      </c>
      <c r="D118" s="17">
        <f>IF(AND(Roster!$G32="Y",Roster!$A32&lt;&gt;"",Roster!$E32&lt;&gt;"",D$5&gt;=IF(Roster!$D32="",1,Roster!$D32)),IF(Roster!$C32="Existing",1,MIN(1,(D$5-Roster!$D32+1)/MAX(1,Assumptions!$C$10))),0)</f>
        <v>0</v>
      </c>
      <c r="E118" s="17">
        <f>IF(AND(Roster!$G32="Y",Roster!$A32&lt;&gt;"",Roster!$E32&lt;&gt;"",E$5&gt;=IF(Roster!$D32="",1,Roster!$D32)),IF(Roster!$C32="Existing",1,MIN(1,(E$5-Roster!$D32+1)/MAX(1,Assumptions!$C$10))),0)</f>
        <v>0</v>
      </c>
      <c r="F118" s="17">
        <f>IF(AND(Roster!$G32="Y",Roster!$A32&lt;&gt;"",Roster!$E32&lt;&gt;"",F$5&gt;=IF(Roster!$D32="",1,Roster!$D32)),IF(Roster!$C32="Existing",1,MIN(1,(F$5-Roster!$D32+1)/MAX(1,Assumptions!$C$10))),0)</f>
        <v>0</v>
      </c>
      <c r="G118" s="17">
        <f>IF(AND(Roster!$G32="Y",Roster!$A32&lt;&gt;"",Roster!$E32&lt;&gt;"",G$5&gt;=IF(Roster!$D32="",1,Roster!$D32)),IF(Roster!$C32="Existing",1,MIN(1,(G$5-Roster!$D32+1)/MAX(1,Assumptions!$C$10))),0)</f>
        <v>0</v>
      </c>
      <c r="H118" s="17">
        <f>IF(AND(Roster!$G32="Y",Roster!$A32&lt;&gt;"",Roster!$E32&lt;&gt;"",H$5&gt;=IF(Roster!$D32="",1,Roster!$D32)),IF(Roster!$C32="Existing",1,MIN(1,(H$5-Roster!$D32+1)/MAX(1,Assumptions!$C$10))),0)</f>
        <v>0</v>
      </c>
      <c r="I118" s="17">
        <f>IF(AND(Roster!$G32="Y",Roster!$A32&lt;&gt;"",Roster!$E32&lt;&gt;"",I$5&gt;=IF(Roster!$D32="",1,Roster!$D32)),IF(Roster!$C32="Existing",1,MIN(1,(I$5-Roster!$D32+1)/MAX(1,Assumptions!$C$10))),0)</f>
        <v>0</v>
      </c>
      <c r="J118" s="17">
        <f>IF(AND(Roster!$G32="Y",Roster!$A32&lt;&gt;"",Roster!$E32&lt;&gt;"",J$5&gt;=IF(Roster!$D32="",1,Roster!$D32)),IF(Roster!$C32="Existing",1,MIN(1,(J$5-Roster!$D32+1)/MAX(1,Assumptions!$C$10))),0)</f>
        <v>0</v>
      </c>
      <c r="K118" s="17">
        <f>IF(AND(Roster!$G32="Y",Roster!$A32&lt;&gt;"",Roster!$E32&lt;&gt;"",K$5&gt;=IF(Roster!$D32="",1,Roster!$D32)),IF(Roster!$C32="Existing",1,MIN(1,(K$5-Roster!$D32+1)/MAX(1,Assumptions!$C$10))),0)</f>
        <v>0</v>
      </c>
      <c r="L118" s="17">
        <f>IF(AND(Roster!$G32="Y",Roster!$A32&lt;&gt;"",Roster!$E32&lt;&gt;"",L$5&gt;=IF(Roster!$D32="",1,Roster!$D32)),IF(Roster!$C32="Existing",1,MIN(1,(L$5-Roster!$D32+1)/MAX(1,Assumptions!$C$10))),0)</f>
        <v>0</v>
      </c>
      <c r="M118" s="17">
        <f>IF(AND(Roster!$G32="Y",Roster!$A32&lt;&gt;"",Roster!$E32&lt;&gt;"",M$5&gt;=IF(Roster!$D32="",1,Roster!$D32)),IF(Roster!$C32="Existing",1,MIN(1,(M$5-Roster!$D32+1)/MAX(1,Assumptions!$C$10))),0)</f>
        <v>0</v>
      </c>
      <c r="N118" s="17">
        <f>IF(AND(Roster!$G32="Y",Roster!$A32&lt;&gt;"",Roster!$E32&lt;&gt;"",N$5&gt;=IF(Roster!$D32="",1,Roster!$D32)),IF(Roster!$C32="Existing",1,MIN(1,(N$5-Roster!$D32+1)/MAX(1,Assumptions!$C$10))),0)</f>
        <v>0</v>
      </c>
    </row>
    <row r="119" spans="1:14" x14ac:dyDescent="0.2">
      <c r="A119" s="7" t="str">
        <f t="shared" si="6"/>
        <v/>
      </c>
      <c r="B119" s="7" t="str">
        <f t="shared" si="6"/>
        <v/>
      </c>
      <c r="C119" s="17">
        <f>IF(AND(Roster!$G33="Y",Roster!$A33&lt;&gt;"",Roster!$E33&lt;&gt;"",C$5&gt;=IF(Roster!$D33="",1,Roster!$D33)),IF(Roster!$C33="Existing",1,MIN(1,(C$5-Roster!$D33+1)/MAX(1,Assumptions!$C$10))),0)</f>
        <v>0</v>
      </c>
      <c r="D119" s="17">
        <f>IF(AND(Roster!$G33="Y",Roster!$A33&lt;&gt;"",Roster!$E33&lt;&gt;"",D$5&gt;=IF(Roster!$D33="",1,Roster!$D33)),IF(Roster!$C33="Existing",1,MIN(1,(D$5-Roster!$D33+1)/MAX(1,Assumptions!$C$10))),0)</f>
        <v>0</v>
      </c>
      <c r="E119" s="17">
        <f>IF(AND(Roster!$G33="Y",Roster!$A33&lt;&gt;"",Roster!$E33&lt;&gt;"",E$5&gt;=IF(Roster!$D33="",1,Roster!$D33)),IF(Roster!$C33="Existing",1,MIN(1,(E$5-Roster!$D33+1)/MAX(1,Assumptions!$C$10))),0)</f>
        <v>0</v>
      </c>
      <c r="F119" s="17">
        <f>IF(AND(Roster!$G33="Y",Roster!$A33&lt;&gt;"",Roster!$E33&lt;&gt;"",F$5&gt;=IF(Roster!$D33="",1,Roster!$D33)),IF(Roster!$C33="Existing",1,MIN(1,(F$5-Roster!$D33+1)/MAX(1,Assumptions!$C$10))),0)</f>
        <v>0</v>
      </c>
      <c r="G119" s="17">
        <f>IF(AND(Roster!$G33="Y",Roster!$A33&lt;&gt;"",Roster!$E33&lt;&gt;"",G$5&gt;=IF(Roster!$D33="",1,Roster!$D33)),IF(Roster!$C33="Existing",1,MIN(1,(G$5-Roster!$D33+1)/MAX(1,Assumptions!$C$10))),0)</f>
        <v>0</v>
      </c>
      <c r="H119" s="17">
        <f>IF(AND(Roster!$G33="Y",Roster!$A33&lt;&gt;"",Roster!$E33&lt;&gt;"",H$5&gt;=IF(Roster!$D33="",1,Roster!$D33)),IF(Roster!$C33="Existing",1,MIN(1,(H$5-Roster!$D33+1)/MAX(1,Assumptions!$C$10))),0)</f>
        <v>0</v>
      </c>
      <c r="I119" s="17">
        <f>IF(AND(Roster!$G33="Y",Roster!$A33&lt;&gt;"",Roster!$E33&lt;&gt;"",I$5&gt;=IF(Roster!$D33="",1,Roster!$D33)),IF(Roster!$C33="Existing",1,MIN(1,(I$5-Roster!$D33+1)/MAX(1,Assumptions!$C$10))),0)</f>
        <v>0</v>
      </c>
      <c r="J119" s="17">
        <f>IF(AND(Roster!$G33="Y",Roster!$A33&lt;&gt;"",Roster!$E33&lt;&gt;"",J$5&gt;=IF(Roster!$D33="",1,Roster!$D33)),IF(Roster!$C33="Existing",1,MIN(1,(J$5-Roster!$D33+1)/MAX(1,Assumptions!$C$10))),0)</f>
        <v>0</v>
      </c>
      <c r="K119" s="17">
        <f>IF(AND(Roster!$G33="Y",Roster!$A33&lt;&gt;"",Roster!$E33&lt;&gt;"",K$5&gt;=IF(Roster!$D33="",1,Roster!$D33)),IF(Roster!$C33="Existing",1,MIN(1,(K$5-Roster!$D33+1)/MAX(1,Assumptions!$C$10))),0)</f>
        <v>0</v>
      </c>
      <c r="L119" s="17">
        <f>IF(AND(Roster!$G33="Y",Roster!$A33&lt;&gt;"",Roster!$E33&lt;&gt;"",L$5&gt;=IF(Roster!$D33="",1,Roster!$D33)),IF(Roster!$C33="Existing",1,MIN(1,(L$5-Roster!$D33+1)/MAX(1,Assumptions!$C$10))),0)</f>
        <v>0</v>
      </c>
      <c r="M119" s="17">
        <f>IF(AND(Roster!$G33="Y",Roster!$A33&lt;&gt;"",Roster!$E33&lt;&gt;"",M$5&gt;=IF(Roster!$D33="",1,Roster!$D33)),IF(Roster!$C33="Existing",1,MIN(1,(M$5-Roster!$D33+1)/MAX(1,Assumptions!$C$10))),0)</f>
        <v>0</v>
      </c>
      <c r="N119" s="17">
        <f>IF(AND(Roster!$G33="Y",Roster!$A33&lt;&gt;"",Roster!$E33&lt;&gt;"",N$5&gt;=IF(Roster!$D33="",1,Roster!$D33)),IF(Roster!$C33="Existing",1,MIN(1,(N$5-Roster!$D33+1)/MAX(1,Assumptions!$C$10))),0)</f>
        <v>0</v>
      </c>
    </row>
    <row r="120" spans="1:14" x14ac:dyDescent="0.2">
      <c r="A120" s="7" t="str">
        <f t="shared" si="6"/>
        <v/>
      </c>
      <c r="B120" s="7" t="str">
        <f t="shared" si="6"/>
        <v/>
      </c>
      <c r="C120" s="17">
        <f>IF(AND(Roster!$G34="Y",Roster!$A34&lt;&gt;"",Roster!$E34&lt;&gt;"",C$5&gt;=IF(Roster!$D34="",1,Roster!$D34)),IF(Roster!$C34="Existing",1,MIN(1,(C$5-Roster!$D34+1)/MAX(1,Assumptions!$C$10))),0)</f>
        <v>0</v>
      </c>
      <c r="D120" s="17">
        <f>IF(AND(Roster!$G34="Y",Roster!$A34&lt;&gt;"",Roster!$E34&lt;&gt;"",D$5&gt;=IF(Roster!$D34="",1,Roster!$D34)),IF(Roster!$C34="Existing",1,MIN(1,(D$5-Roster!$D34+1)/MAX(1,Assumptions!$C$10))),0)</f>
        <v>0</v>
      </c>
      <c r="E120" s="17">
        <f>IF(AND(Roster!$G34="Y",Roster!$A34&lt;&gt;"",Roster!$E34&lt;&gt;"",E$5&gt;=IF(Roster!$D34="",1,Roster!$D34)),IF(Roster!$C34="Existing",1,MIN(1,(E$5-Roster!$D34+1)/MAX(1,Assumptions!$C$10))),0)</f>
        <v>0</v>
      </c>
      <c r="F120" s="17">
        <f>IF(AND(Roster!$G34="Y",Roster!$A34&lt;&gt;"",Roster!$E34&lt;&gt;"",F$5&gt;=IF(Roster!$D34="",1,Roster!$D34)),IF(Roster!$C34="Existing",1,MIN(1,(F$5-Roster!$D34+1)/MAX(1,Assumptions!$C$10))),0)</f>
        <v>0</v>
      </c>
      <c r="G120" s="17">
        <f>IF(AND(Roster!$G34="Y",Roster!$A34&lt;&gt;"",Roster!$E34&lt;&gt;"",G$5&gt;=IF(Roster!$D34="",1,Roster!$D34)),IF(Roster!$C34="Existing",1,MIN(1,(G$5-Roster!$D34+1)/MAX(1,Assumptions!$C$10))),0)</f>
        <v>0</v>
      </c>
      <c r="H120" s="17">
        <f>IF(AND(Roster!$G34="Y",Roster!$A34&lt;&gt;"",Roster!$E34&lt;&gt;"",H$5&gt;=IF(Roster!$D34="",1,Roster!$D34)),IF(Roster!$C34="Existing",1,MIN(1,(H$5-Roster!$D34+1)/MAX(1,Assumptions!$C$10))),0)</f>
        <v>0</v>
      </c>
      <c r="I120" s="17">
        <f>IF(AND(Roster!$G34="Y",Roster!$A34&lt;&gt;"",Roster!$E34&lt;&gt;"",I$5&gt;=IF(Roster!$D34="",1,Roster!$D34)),IF(Roster!$C34="Existing",1,MIN(1,(I$5-Roster!$D34+1)/MAX(1,Assumptions!$C$10))),0)</f>
        <v>0</v>
      </c>
      <c r="J120" s="17">
        <f>IF(AND(Roster!$G34="Y",Roster!$A34&lt;&gt;"",Roster!$E34&lt;&gt;"",J$5&gt;=IF(Roster!$D34="",1,Roster!$D34)),IF(Roster!$C34="Existing",1,MIN(1,(J$5-Roster!$D34+1)/MAX(1,Assumptions!$C$10))),0)</f>
        <v>0</v>
      </c>
      <c r="K120" s="17">
        <f>IF(AND(Roster!$G34="Y",Roster!$A34&lt;&gt;"",Roster!$E34&lt;&gt;"",K$5&gt;=IF(Roster!$D34="",1,Roster!$D34)),IF(Roster!$C34="Existing",1,MIN(1,(K$5-Roster!$D34+1)/MAX(1,Assumptions!$C$10))),0)</f>
        <v>0</v>
      </c>
      <c r="L120" s="17">
        <f>IF(AND(Roster!$G34="Y",Roster!$A34&lt;&gt;"",Roster!$E34&lt;&gt;"",L$5&gt;=IF(Roster!$D34="",1,Roster!$D34)),IF(Roster!$C34="Existing",1,MIN(1,(L$5-Roster!$D34+1)/MAX(1,Assumptions!$C$10))),0)</f>
        <v>0</v>
      </c>
      <c r="M120" s="17">
        <f>IF(AND(Roster!$G34="Y",Roster!$A34&lt;&gt;"",Roster!$E34&lt;&gt;"",M$5&gt;=IF(Roster!$D34="",1,Roster!$D34)),IF(Roster!$C34="Existing",1,MIN(1,(M$5-Roster!$D34+1)/MAX(1,Assumptions!$C$10))),0)</f>
        <v>0</v>
      </c>
      <c r="N120" s="17">
        <f>IF(AND(Roster!$G34="Y",Roster!$A34&lt;&gt;"",Roster!$E34&lt;&gt;"",N$5&gt;=IF(Roster!$D34="",1,Roster!$D34)),IF(Roster!$C34="Existing",1,MIN(1,(N$5-Roster!$D34+1)/MAX(1,Assumptions!$C$10))),0)</f>
        <v>0</v>
      </c>
    </row>
    <row r="121" spans="1:14" x14ac:dyDescent="0.2">
      <c r="A121" s="7" t="str">
        <f t="shared" si="6"/>
        <v/>
      </c>
      <c r="B121" s="7" t="str">
        <f t="shared" si="6"/>
        <v/>
      </c>
      <c r="C121" s="17">
        <f>IF(AND(Roster!$G35="Y",Roster!$A35&lt;&gt;"",Roster!$E35&lt;&gt;"",C$5&gt;=IF(Roster!$D35="",1,Roster!$D35)),IF(Roster!$C35="Existing",1,MIN(1,(C$5-Roster!$D35+1)/MAX(1,Assumptions!$C$10))),0)</f>
        <v>0</v>
      </c>
      <c r="D121" s="17">
        <f>IF(AND(Roster!$G35="Y",Roster!$A35&lt;&gt;"",Roster!$E35&lt;&gt;"",D$5&gt;=IF(Roster!$D35="",1,Roster!$D35)),IF(Roster!$C35="Existing",1,MIN(1,(D$5-Roster!$D35+1)/MAX(1,Assumptions!$C$10))),0)</f>
        <v>0</v>
      </c>
      <c r="E121" s="17">
        <f>IF(AND(Roster!$G35="Y",Roster!$A35&lt;&gt;"",Roster!$E35&lt;&gt;"",E$5&gt;=IF(Roster!$D35="",1,Roster!$D35)),IF(Roster!$C35="Existing",1,MIN(1,(E$5-Roster!$D35+1)/MAX(1,Assumptions!$C$10))),0)</f>
        <v>0</v>
      </c>
      <c r="F121" s="17">
        <f>IF(AND(Roster!$G35="Y",Roster!$A35&lt;&gt;"",Roster!$E35&lt;&gt;"",F$5&gt;=IF(Roster!$D35="",1,Roster!$D35)),IF(Roster!$C35="Existing",1,MIN(1,(F$5-Roster!$D35+1)/MAX(1,Assumptions!$C$10))),0)</f>
        <v>0</v>
      </c>
      <c r="G121" s="17">
        <f>IF(AND(Roster!$G35="Y",Roster!$A35&lt;&gt;"",Roster!$E35&lt;&gt;"",G$5&gt;=IF(Roster!$D35="",1,Roster!$D35)),IF(Roster!$C35="Existing",1,MIN(1,(G$5-Roster!$D35+1)/MAX(1,Assumptions!$C$10))),0)</f>
        <v>0</v>
      </c>
      <c r="H121" s="17">
        <f>IF(AND(Roster!$G35="Y",Roster!$A35&lt;&gt;"",Roster!$E35&lt;&gt;"",H$5&gt;=IF(Roster!$D35="",1,Roster!$D35)),IF(Roster!$C35="Existing",1,MIN(1,(H$5-Roster!$D35+1)/MAX(1,Assumptions!$C$10))),0)</f>
        <v>0</v>
      </c>
      <c r="I121" s="17">
        <f>IF(AND(Roster!$G35="Y",Roster!$A35&lt;&gt;"",Roster!$E35&lt;&gt;"",I$5&gt;=IF(Roster!$D35="",1,Roster!$D35)),IF(Roster!$C35="Existing",1,MIN(1,(I$5-Roster!$D35+1)/MAX(1,Assumptions!$C$10))),0)</f>
        <v>0</v>
      </c>
      <c r="J121" s="17">
        <f>IF(AND(Roster!$G35="Y",Roster!$A35&lt;&gt;"",Roster!$E35&lt;&gt;"",J$5&gt;=IF(Roster!$D35="",1,Roster!$D35)),IF(Roster!$C35="Existing",1,MIN(1,(J$5-Roster!$D35+1)/MAX(1,Assumptions!$C$10))),0)</f>
        <v>0</v>
      </c>
      <c r="K121" s="17">
        <f>IF(AND(Roster!$G35="Y",Roster!$A35&lt;&gt;"",Roster!$E35&lt;&gt;"",K$5&gt;=IF(Roster!$D35="",1,Roster!$D35)),IF(Roster!$C35="Existing",1,MIN(1,(K$5-Roster!$D35+1)/MAX(1,Assumptions!$C$10))),0)</f>
        <v>0</v>
      </c>
      <c r="L121" s="17">
        <f>IF(AND(Roster!$G35="Y",Roster!$A35&lt;&gt;"",Roster!$E35&lt;&gt;"",L$5&gt;=IF(Roster!$D35="",1,Roster!$D35)),IF(Roster!$C35="Existing",1,MIN(1,(L$5-Roster!$D35+1)/MAX(1,Assumptions!$C$10))),0)</f>
        <v>0</v>
      </c>
      <c r="M121" s="17">
        <f>IF(AND(Roster!$G35="Y",Roster!$A35&lt;&gt;"",Roster!$E35&lt;&gt;"",M$5&gt;=IF(Roster!$D35="",1,Roster!$D35)),IF(Roster!$C35="Existing",1,MIN(1,(M$5-Roster!$D35+1)/MAX(1,Assumptions!$C$10))),0)</f>
        <v>0</v>
      </c>
      <c r="N121" s="17">
        <f>IF(AND(Roster!$G35="Y",Roster!$A35&lt;&gt;"",Roster!$E35&lt;&gt;"",N$5&gt;=IF(Roster!$D35="",1,Roster!$D35)),IF(Roster!$C35="Existing",1,MIN(1,(N$5-Roster!$D35+1)/MAX(1,Assumptions!$C$10))),0)</f>
        <v>0</v>
      </c>
    </row>
    <row r="122" spans="1:14" x14ac:dyDescent="0.2">
      <c r="A122" s="7" t="str">
        <f t="shared" si="6"/>
        <v/>
      </c>
      <c r="B122" s="7" t="str">
        <f t="shared" si="6"/>
        <v/>
      </c>
      <c r="C122" s="17">
        <f>IF(AND(Roster!$G36="Y",Roster!$A36&lt;&gt;"",Roster!$E36&lt;&gt;"",C$5&gt;=IF(Roster!$D36="",1,Roster!$D36)),IF(Roster!$C36="Existing",1,MIN(1,(C$5-Roster!$D36+1)/MAX(1,Assumptions!$C$10))),0)</f>
        <v>0</v>
      </c>
      <c r="D122" s="17">
        <f>IF(AND(Roster!$G36="Y",Roster!$A36&lt;&gt;"",Roster!$E36&lt;&gt;"",D$5&gt;=IF(Roster!$D36="",1,Roster!$D36)),IF(Roster!$C36="Existing",1,MIN(1,(D$5-Roster!$D36+1)/MAX(1,Assumptions!$C$10))),0)</f>
        <v>0</v>
      </c>
      <c r="E122" s="17">
        <f>IF(AND(Roster!$G36="Y",Roster!$A36&lt;&gt;"",Roster!$E36&lt;&gt;"",E$5&gt;=IF(Roster!$D36="",1,Roster!$D36)),IF(Roster!$C36="Existing",1,MIN(1,(E$5-Roster!$D36+1)/MAX(1,Assumptions!$C$10))),0)</f>
        <v>0</v>
      </c>
      <c r="F122" s="17">
        <f>IF(AND(Roster!$G36="Y",Roster!$A36&lt;&gt;"",Roster!$E36&lt;&gt;"",F$5&gt;=IF(Roster!$D36="",1,Roster!$D36)),IF(Roster!$C36="Existing",1,MIN(1,(F$5-Roster!$D36+1)/MAX(1,Assumptions!$C$10))),0)</f>
        <v>0</v>
      </c>
      <c r="G122" s="17">
        <f>IF(AND(Roster!$G36="Y",Roster!$A36&lt;&gt;"",Roster!$E36&lt;&gt;"",G$5&gt;=IF(Roster!$D36="",1,Roster!$D36)),IF(Roster!$C36="Existing",1,MIN(1,(G$5-Roster!$D36+1)/MAX(1,Assumptions!$C$10))),0)</f>
        <v>0</v>
      </c>
      <c r="H122" s="17">
        <f>IF(AND(Roster!$G36="Y",Roster!$A36&lt;&gt;"",Roster!$E36&lt;&gt;"",H$5&gt;=IF(Roster!$D36="",1,Roster!$D36)),IF(Roster!$C36="Existing",1,MIN(1,(H$5-Roster!$D36+1)/MAX(1,Assumptions!$C$10))),0)</f>
        <v>0</v>
      </c>
      <c r="I122" s="17">
        <f>IF(AND(Roster!$G36="Y",Roster!$A36&lt;&gt;"",Roster!$E36&lt;&gt;"",I$5&gt;=IF(Roster!$D36="",1,Roster!$D36)),IF(Roster!$C36="Existing",1,MIN(1,(I$5-Roster!$D36+1)/MAX(1,Assumptions!$C$10))),0)</f>
        <v>0</v>
      </c>
      <c r="J122" s="17">
        <f>IF(AND(Roster!$G36="Y",Roster!$A36&lt;&gt;"",Roster!$E36&lt;&gt;"",J$5&gt;=IF(Roster!$D36="",1,Roster!$D36)),IF(Roster!$C36="Existing",1,MIN(1,(J$5-Roster!$D36+1)/MAX(1,Assumptions!$C$10))),0)</f>
        <v>0</v>
      </c>
      <c r="K122" s="17">
        <f>IF(AND(Roster!$G36="Y",Roster!$A36&lt;&gt;"",Roster!$E36&lt;&gt;"",K$5&gt;=IF(Roster!$D36="",1,Roster!$D36)),IF(Roster!$C36="Existing",1,MIN(1,(K$5-Roster!$D36+1)/MAX(1,Assumptions!$C$10))),0)</f>
        <v>0</v>
      </c>
      <c r="L122" s="17">
        <f>IF(AND(Roster!$G36="Y",Roster!$A36&lt;&gt;"",Roster!$E36&lt;&gt;"",L$5&gt;=IF(Roster!$D36="",1,Roster!$D36)),IF(Roster!$C36="Existing",1,MIN(1,(L$5-Roster!$D36+1)/MAX(1,Assumptions!$C$10))),0)</f>
        <v>0</v>
      </c>
      <c r="M122" s="17">
        <f>IF(AND(Roster!$G36="Y",Roster!$A36&lt;&gt;"",Roster!$E36&lt;&gt;"",M$5&gt;=IF(Roster!$D36="",1,Roster!$D36)),IF(Roster!$C36="Existing",1,MIN(1,(M$5-Roster!$D36+1)/MAX(1,Assumptions!$C$10))),0)</f>
        <v>0</v>
      </c>
      <c r="N122" s="17">
        <f>IF(AND(Roster!$G36="Y",Roster!$A36&lt;&gt;"",Roster!$E36&lt;&gt;"",N$5&gt;=IF(Roster!$D36="",1,Roster!$D36)),IF(Roster!$C36="Existing",1,MIN(1,(N$5-Roster!$D36+1)/MAX(1,Assumptions!$C$10))),0)</f>
        <v>0</v>
      </c>
    </row>
    <row r="123" spans="1:14" x14ac:dyDescent="0.2">
      <c r="A123" s="7" t="str">
        <f t="shared" si="6"/>
        <v/>
      </c>
      <c r="B123" s="7" t="str">
        <f t="shared" si="6"/>
        <v/>
      </c>
      <c r="C123" s="17">
        <f>IF(AND(Roster!$G37="Y",Roster!$A37&lt;&gt;"",Roster!$E37&lt;&gt;"",C$5&gt;=IF(Roster!$D37="",1,Roster!$D37)),IF(Roster!$C37="Existing",1,MIN(1,(C$5-Roster!$D37+1)/MAX(1,Assumptions!$C$10))),0)</f>
        <v>0</v>
      </c>
      <c r="D123" s="17">
        <f>IF(AND(Roster!$G37="Y",Roster!$A37&lt;&gt;"",Roster!$E37&lt;&gt;"",D$5&gt;=IF(Roster!$D37="",1,Roster!$D37)),IF(Roster!$C37="Existing",1,MIN(1,(D$5-Roster!$D37+1)/MAX(1,Assumptions!$C$10))),0)</f>
        <v>0</v>
      </c>
      <c r="E123" s="17">
        <f>IF(AND(Roster!$G37="Y",Roster!$A37&lt;&gt;"",Roster!$E37&lt;&gt;"",E$5&gt;=IF(Roster!$D37="",1,Roster!$D37)),IF(Roster!$C37="Existing",1,MIN(1,(E$5-Roster!$D37+1)/MAX(1,Assumptions!$C$10))),0)</f>
        <v>0</v>
      </c>
      <c r="F123" s="17">
        <f>IF(AND(Roster!$G37="Y",Roster!$A37&lt;&gt;"",Roster!$E37&lt;&gt;"",F$5&gt;=IF(Roster!$D37="",1,Roster!$D37)),IF(Roster!$C37="Existing",1,MIN(1,(F$5-Roster!$D37+1)/MAX(1,Assumptions!$C$10))),0)</f>
        <v>0</v>
      </c>
      <c r="G123" s="17">
        <f>IF(AND(Roster!$G37="Y",Roster!$A37&lt;&gt;"",Roster!$E37&lt;&gt;"",G$5&gt;=IF(Roster!$D37="",1,Roster!$D37)),IF(Roster!$C37="Existing",1,MIN(1,(G$5-Roster!$D37+1)/MAX(1,Assumptions!$C$10))),0)</f>
        <v>0</v>
      </c>
      <c r="H123" s="17">
        <f>IF(AND(Roster!$G37="Y",Roster!$A37&lt;&gt;"",Roster!$E37&lt;&gt;"",H$5&gt;=IF(Roster!$D37="",1,Roster!$D37)),IF(Roster!$C37="Existing",1,MIN(1,(H$5-Roster!$D37+1)/MAX(1,Assumptions!$C$10))),0)</f>
        <v>0</v>
      </c>
      <c r="I123" s="17">
        <f>IF(AND(Roster!$G37="Y",Roster!$A37&lt;&gt;"",Roster!$E37&lt;&gt;"",I$5&gt;=IF(Roster!$D37="",1,Roster!$D37)),IF(Roster!$C37="Existing",1,MIN(1,(I$5-Roster!$D37+1)/MAX(1,Assumptions!$C$10))),0)</f>
        <v>0</v>
      </c>
      <c r="J123" s="17">
        <f>IF(AND(Roster!$G37="Y",Roster!$A37&lt;&gt;"",Roster!$E37&lt;&gt;"",J$5&gt;=IF(Roster!$D37="",1,Roster!$D37)),IF(Roster!$C37="Existing",1,MIN(1,(J$5-Roster!$D37+1)/MAX(1,Assumptions!$C$10))),0)</f>
        <v>0</v>
      </c>
      <c r="K123" s="17">
        <f>IF(AND(Roster!$G37="Y",Roster!$A37&lt;&gt;"",Roster!$E37&lt;&gt;"",K$5&gt;=IF(Roster!$D37="",1,Roster!$D37)),IF(Roster!$C37="Existing",1,MIN(1,(K$5-Roster!$D37+1)/MAX(1,Assumptions!$C$10))),0)</f>
        <v>0</v>
      </c>
      <c r="L123" s="17">
        <f>IF(AND(Roster!$G37="Y",Roster!$A37&lt;&gt;"",Roster!$E37&lt;&gt;"",L$5&gt;=IF(Roster!$D37="",1,Roster!$D37)),IF(Roster!$C37="Existing",1,MIN(1,(L$5-Roster!$D37+1)/MAX(1,Assumptions!$C$10))),0)</f>
        <v>0</v>
      </c>
      <c r="M123" s="17">
        <f>IF(AND(Roster!$G37="Y",Roster!$A37&lt;&gt;"",Roster!$E37&lt;&gt;"",M$5&gt;=IF(Roster!$D37="",1,Roster!$D37)),IF(Roster!$C37="Existing",1,MIN(1,(M$5-Roster!$D37+1)/MAX(1,Assumptions!$C$10))),0)</f>
        <v>0</v>
      </c>
      <c r="N123" s="17">
        <f>IF(AND(Roster!$G37="Y",Roster!$A37&lt;&gt;"",Roster!$E37&lt;&gt;"",N$5&gt;=IF(Roster!$D37="",1,Roster!$D37)),IF(Roster!$C37="Existing",1,MIN(1,(N$5-Roster!$D37+1)/MAX(1,Assumptions!$C$10))),0)</f>
        <v>0</v>
      </c>
    </row>
    <row r="124" spans="1:14" x14ac:dyDescent="0.2">
      <c r="A124" s="7" t="str">
        <f t="shared" si="6"/>
        <v/>
      </c>
      <c r="B124" s="7" t="str">
        <f t="shared" si="6"/>
        <v/>
      </c>
      <c r="C124" s="17">
        <f>IF(AND(Roster!$G38="Y",Roster!$A38&lt;&gt;"",Roster!$E38&lt;&gt;"",C$5&gt;=IF(Roster!$D38="",1,Roster!$D38)),IF(Roster!$C38="Existing",1,MIN(1,(C$5-Roster!$D38+1)/MAX(1,Assumptions!$C$10))),0)</f>
        <v>0</v>
      </c>
      <c r="D124" s="17">
        <f>IF(AND(Roster!$G38="Y",Roster!$A38&lt;&gt;"",Roster!$E38&lt;&gt;"",D$5&gt;=IF(Roster!$D38="",1,Roster!$D38)),IF(Roster!$C38="Existing",1,MIN(1,(D$5-Roster!$D38+1)/MAX(1,Assumptions!$C$10))),0)</f>
        <v>0</v>
      </c>
      <c r="E124" s="17">
        <f>IF(AND(Roster!$G38="Y",Roster!$A38&lt;&gt;"",Roster!$E38&lt;&gt;"",E$5&gt;=IF(Roster!$D38="",1,Roster!$D38)),IF(Roster!$C38="Existing",1,MIN(1,(E$5-Roster!$D38+1)/MAX(1,Assumptions!$C$10))),0)</f>
        <v>0</v>
      </c>
      <c r="F124" s="17">
        <f>IF(AND(Roster!$G38="Y",Roster!$A38&lt;&gt;"",Roster!$E38&lt;&gt;"",F$5&gt;=IF(Roster!$D38="",1,Roster!$D38)),IF(Roster!$C38="Existing",1,MIN(1,(F$5-Roster!$D38+1)/MAX(1,Assumptions!$C$10))),0)</f>
        <v>0</v>
      </c>
      <c r="G124" s="17">
        <f>IF(AND(Roster!$G38="Y",Roster!$A38&lt;&gt;"",Roster!$E38&lt;&gt;"",G$5&gt;=IF(Roster!$D38="",1,Roster!$D38)),IF(Roster!$C38="Existing",1,MIN(1,(G$5-Roster!$D38+1)/MAX(1,Assumptions!$C$10))),0)</f>
        <v>0</v>
      </c>
      <c r="H124" s="17">
        <f>IF(AND(Roster!$G38="Y",Roster!$A38&lt;&gt;"",Roster!$E38&lt;&gt;"",H$5&gt;=IF(Roster!$D38="",1,Roster!$D38)),IF(Roster!$C38="Existing",1,MIN(1,(H$5-Roster!$D38+1)/MAX(1,Assumptions!$C$10))),0)</f>
        <v>0</v>
      </c>
      <c r="I124" s="17">
        <f>IF(AND(Roster!$G38="Y",Roster!$A38&lt;&gt;"",Roster!$E38&lt;&gt;"",I$5&gt;=IF(Roster!$D38="",1,Roster!$D38)),IF(Roster!$C38="Existing",1,MIN(1,(I$5-Roster!$D38+1)/MAX(1,Assumptions!$C$10))),0)</f>
        <v>0</v>
      </c>
      <c r="J124" s="17">
        <f>IF(AND(Roster!$G38="Y",Roster!$A38&lt;&gt;"",Roster!$E38&lt;&gt;"",J$5&gt;=IF(Roster!$D38="",1,Roster!$D38)),IF(Roster!$C38="Existing",1,MIN(1,(J$5-Roster!$D38+1)/MAX(1,Assumptions!$C$10))),0)</f>
        <v>0</v>
      </c>
      <c r="K124" s="17">
        <f>IF(AND(Roster!$G38="Y",Roster!$A38&lt;&gt;"",Roster!$E38&lt;&gt;"",K$5&gt;=IF(Roster!$D38="",1,Roster!$D38)),IF(Roster!$C38="Existing",1,MIN(1,(K$5-Roster!$D38+1)/MAX(1,Assumptions!$C$10))),0)</f>
        <v>0</v>
      </c>
      <c r="L124" s="17">
        <f>IF(AND(Roster!$G38="Y",Roster!$A38&lt;&gt;"",Roster!$E38&lt;&gt;"",L$5&gt;=IF(Roster!$D38="",1,Roster!$D38)),IF(Roster!$C38="Existing",1,MIN(1,(L$5-Roster!$D38+1)/MAX(1,Assumptions!$C$10))),0)</f>
        <v>0</v>
      </c>
      <c r="M124" s="17">
        <f>IF(AND(Roster!$G38="Y",Roster!$A38&lt;&gt;"",Roster!$E38&lt;&gt;"",M$5&gt;=IF(Roster!$D38="",1,Roster!$D38)),IF(Roster!$C38="Existing",1,MIN(1,(M$5-Roster!$D38+1)/MAX(1,Assumptions!$C$10))),0)</f>
        <v>0</v>
      </c>
      <c r="N124" s="17">
        <f>IF(AND(Roster!$G38="Y",Roster!$A38&lt;&gt;"",Roster!$E38&lt;&gt;"",N$5&gt;=IF(Roster!$D38="",1,Roster!$D38)),IF(Roster!$C38="Existing",1,MIN(1,(N$5-Roster!$D38+1)/MAX(1,Assumptions!$C$10))),0)</f>
        <v>0</v>
      </c>
    </row>
    <row r="125" spans="1:14" x14ac:dyDescent="0.2">
      <c r="A125" s="7" t="str">
        <f t="shared" si="6"/>
        <v/>
      </c>
      <c r="B125" s="7" t="str">
        <f t="shared" si="6"/>
        <v/>
      </c>
      <c r="C125" s="17">
        <f>IF(AND(Roster!$G39="Y",Roster!$A39&lt;&gt;"",Roster!$E39&lt;&gt;"",C$5&gt;=IF(Roster!$D39="",1,Roster!$D39)),IF(Roster!$C39="Existing",1,MIN(1,(C$5-Roster!$D39+1)/MAX(1,Assumptions!$C$10))),0)</f>
        <v>0</v>
      </c>
      <c r="D125" s="17">
        <f>IF(AND(Roster!$G39="Y",Roster!$A39&lt;&gt;"",Roster!$E39&lt;&gt;"",D$5&gt;=IF(Roster!$D39="",1,Roster!$D39)),IF(Roster!$C39="Existing",1,MIN(1,(D$5-Roster!$D39+1)/MAX(1,Assumptions!$C$10))),0)</f>
        <v>0</v>
      </c>
      <c r="E125" s="17">
        <f>IF(AND(Roster!$G39="Y",Roster!$A39&lt;&gt;"",Roster!$E39&lt;&gt;"",E$5&gt;=IF(Roster!$D39="",1,Roster!$D39)),IF(Roster!$C39="Existing",1,MIN(1,(E$5-Roster!$D39+1)/MAX(1,Assumptions!$C$10))),0)</f>
        <v>0</v>
      </c>
      <c r="F125" s="17">
        <f>IF(AND(Roster!$G39="Y",Roster!$A39&lt;&gt;"",Roster!$E39&lt;&gt;"",F$5&gt;=IF(Roster!$D39="",1,Roster!$D39)),IF(Roster!$C39="Existing",1,MIN(1,(F$5-Roster!$D39+1)/MAX(1,Assumptions!$C$10))),0)</f>
        <v>0</v>
      </c>
      <c r="G125" s="17">
        <f>IF(AND(Roster!$G39="Y",Roster!$A39&lt;&gt;"",Roster!$E39&lt;&gt;"",G$5&gt;=IF(Roster!$D39="",1,Roster!$D39)),IF(Roster!$C39="Existing",1,MIN(1,(G$5-Roster!$D39+1)/MAX(1,Assumptions!$C$10))),0)</f>
        <v>0</v>
      </c>
      <c r="H125" s="17">
        <f>IF(AND(Roster!$G39="Y",Roster!$A39&lt;&gt;"",Roster!$E39&lt;&gt;"",H$5&gt;=IF(Roster!$D39="",1,Roster!$D39)),IF(Roster!$C39="Existing",1,MIN(1,(H$5-Roster!$D39+1)/MAX(1,Assumptions!$C$10))),0)</f>
        <v>0</v>
      </c>
      <c r="I125" s="17">
        <f>IF(AND(Roster!$G39="Y",Roster!$A39&lt;&gt;"",Roster!$E39&lt;&gt;"",I$5&gt;=IF(Roster!$D39="",1,Roster!$D39)),IF(Roster!$C39="Existing",1,MIN(1,(I$5-Roster!$D39+1)/MAX(1,Assumptions!$C$10))),0)</f>
        <v>0</v>
      </c>
      <c r="J125" s="17">
        <f>IF(AND(Roster!$G39="Y",Roster!$A39&lt;&gt;"",Roster!$E39&lt;&gt;"",J$5&gt;=IF(Roster!$D39="",1,Roster!$D39)),IF(Roster!$C39="Existing",1,MIN(1,(J$5-Roster!$D39+1)/MAX(1,Assumptions!$C$10))),0)</f>
        <v>0</v>
      </c>
      <c r="K125" s="17">
        <f>IF(AND(Roster!$G39="Y",Roster!$A39&lt;&gt;"",Roster!$E39&lt;&gt;"",K$5&gt;=IF(Roster!$D39="",1,Roster!$D39)),IF(Roster!$C39="Existing",1,MIN(1,(K$5-Roster!$D39+1)/MAX(1,Assumptions!$C$10))),0)</f>
        <v>0</v>
      </c>
      <c r="L125" s="17">
        <f>IF(AND(Roster!$G39="Y",Roster!$A39&lt;&gt;"",Roster!$E39&lt;&gt;"",L$5&gt;=IF(Roster!$D39="",1,Roster!$D39)),IF(Roster!$C39="Existing",1,MIN(1,(L$5-Roster!$D39+1)/MAX(1,Assumptions!$C$10))),0)</f>
        <v>0</v>
      </c>
      <c r="M125" s="17">
        <f>IF(AND(Roster!$G39="Y",Roster!$A39&lt;&gt;"",Roster!$E39&lt;&gt;"",M$5&gt;=IF(Roster!$D39="",1,Roster!$D39)),IF(Roster!$C39="Existing",1,MIN(1,(M$5-Roster!$D39+1)/MAX(1,Assumptions!$C$10))),0)</f>
        <v>0</v>
      </c>
      <c r="N125" s="17">
        <f>IF(AND(Roster!$G39="Y",Roster!$A39&lt;&gt;"",Roster!$E39&lt;&gt;"",N$5&gt;=IF(Roster!$D39="",1,Roster!$D39)),IF(Roster!$C39="Existing",1,MIN(1,(N$5-Roster!$D39+1)/MAX(1,Assumptions!$C$10))),0)</f>
        <v>0</v>
      </c>
    </row>
    <row r="126" spans="1:14" x14ac:dyDescent="0.2">
      <c r="A126" s="7" t="str">
        <f t="shared" si="6"/>
        <v/>
      </c>
      <c r="B126" s="7" t="str">
        <f t="shared" si="6"/>
        <v/>
      </c>
      <c r="C126" s="17">
        <f>IF(AND(Roster!$G40="Y",Roster!$A40&lt;&gt;"",Roster!$E40&lt;&gt;"",C$5&gt;=IF(Roster!$D40="",1,Roster!$D40)),IF(Roster!$C40="Existing",1,MIN(1,(C$5-Roster!$D40+1)/MAX(1,Assumptions!$C$10))),0)</f>
        <v>0</v>
      </c>
      <c r="D126" s="17">
        <f>IF(AND(Roster!$G40="Y",Roster!$A40&lt;&gt;"",Roster!$E40&lt;&gt;"",D$5&gt;=IF(Roster!$D40="",1,Roster!$D40)),IF(Roster!$C40="Existing",1,MIN(1,(D$5-Roster!$D40+1)/MAX(1,Assumptions!$C$10))),0)</f>
        <v>0</v>
      </c>
      <c r="E126" s="17">
        <f>IF(AND(Roster!$G40="Y",Roster!$A40&lt;&gt;"",Roster!$E40&lt;&gt;"",E$5&gt;=IF(Roster!$D40="",1,Roster!$D40)),IF(Roster!$C40="Existing",1,MIN(1,(E$5-Roster!$D40+1)/MAX(1,Assumptions!$C$10))),0)</f>
        <v>0</v>
      </c>
      <c r="F126" s="17">
        <f>IF(AND(Roster!$G40="Y",Roster!$A40&lt;&gt;"",Roster!$E40&lt;&gt;"",F$5&gt;=IF(Roster!$D40="",1,Roster!$D40)),IF(Roster!$C40="Existing",1,MIN(1,(F$5-Roster!$D40+1)/MAX(1,Assumptions!$C$10))),0)</f>
        <v>0</v>
      </c>
      <c r="G126" s="17">
        <f>IF(AND(Roster!$G40="Y",Roster!$A40&lt;&gt;"",Roster!$E40&lt;&gt;"",G$5&gt;=IF(Roster!$D40="",1,Roster!$D40)),IF(Roster!$C40="Existing",1,MIN(1,(G$5-Roster!$D40+1)/MAX(1,Assumptions!$C$10))),0)</f>
        <v>0</v>
      </c>
      <c r="H126" s="17">
        <f>IF(AND(Roster!$G40="Y",Roster!$A40&lt;&gt;"",Roster!$E40&lt;&gt;"",H$5&gt;=IF(Roster!$D40="",1,Roster!$D40)),IF(Roster!$C40="Existing",1,MIN(1,(H$5-Roster!$D40+1)/MAX(1,Assumptions!$C$10))),0)</f>
        <v>0</v>
      </c>
      <c r="I126" s="17">
        <f>IF(AND(Roster!$G40="Y",Roster!$A40&lt;&gt;"",Roster!$E40&lt;&gt;"",I$5&gt;=IF(Roster!$D40="",1,Roster!$D40)),IF(Roster!$C40="Existing",1,MIN(1,(I$5-Roster!$D40+1)/MAX(1,Assumptions!$C$10))),0)</f>
        <v>0</v>
      </c>
      <c r="J126" s="17">
        <f>IF(AND(Roster!$G40="Y",Roster!$A40&lt;&gt;"",Roster!$E40&lt;&gt;"",J$5&gt;=IF(Roster!$D40="",1,Roster!$D40)),IF(Roster!$C40="Existing",1,MIN(1,(J$5-Roster!$D40+1)/MAX(1,Assumptions!$C$10))),0)</f>
        <v>0</v>
      </c>
      <c r="K126" s="17">
        <f>IF(AND(Roster!$G40="Y",Roster!$A40&lt;&gt;"",Roster!$E40&lt;&gt;"",K$5&gt;=IF(Roster!$D40="",1,Roster!$D40)),IF(Roster!$C40="Existing",1,MIN(1,(K$5-Roster!$D40+1)/MAX(1,Assumptions!$C$10))),0)</f>
        <v>0</v>
      </c>
      <c r="L126" s="17">
        <f>IF(AND(Roster!$G40="Y",Roster!$A40&lt;&gt;"",Roster!$E40&lt;&gt;"",L$5&gt;=IF(Roster!$D40="",1,Roster!$D40)),IF(Roster!$C40="Existing",1,MIN(1,(L$5-Roster!$D40+1)/MAX(1,Assumptions!$C$10))),0)</f>
        <v>0</v>
      </c>
      <c r="M126" s="17">
        <f>IF(AND(Roster!$G40="Y",Roster!$A40&lt;&gt;"",Roster!$E40&lt;&gt;"",M$5&gt;=IF(Roster!$D40="",1,Roster!$D40)),IF(Roster!$C40="Existing",1,MIN(1,(M$5-Roster!$D40+1)/MAX(1,Assumptions!$C$10))),0)</f>
        <v>0</v>
      </c>
      <c r="N126" s="17">
        <f>IF(AND(Roster!$G40="Y",Roster!$A40&lt;&gt;"",Roster!$E40&lt;&gt;"",N$5&gt;=IF(Roster!$D40="",1,Roster!$D40)),IF(Roster!$C40="Existing",1,MIN(1,(N$5-Roster!$D40+1)/MAX(1,Assumptions!$C$10))),0)</f>
        <v>0</v>
      </c>
    </row>
    <row r="127" spans="1:14" x14ac:dyDescent="0.2">
      <c r="A127" s="7" t="str">
        <f t="shared" si="6"/>
        <v/>
      </c>
      <c r="B127" s="7" t="str">
        <f t="shared" si="6"/>
        <v/>
      </c>
      <c r="C127" s="17">
        <f>IF(AND(Roster!$G41="Y",Roster!$A41&lt;&gt;"",Roster!$E41&lt;&gt;"",C$5&gt;=IF(Roster!$D41="",1,Roster!$D41)),IF(Roster!$C41="Existing",1,MIN(1,(C$5-Roster!$D41+1)/MAX(1,Assumptions!$C$10))),0)</f>
        <v>0</v>
      </c>
      <c r="D127" s="17">
        <f>IF(AND(Roster!$G41="Y",Roster!$A41&lt;&gt;"",Roster!$E41&lt;&gt;"",D$5&gt;=IF(Roster!$D41="",1,Roster!$D41)),IF(Roster!$C41="Existing",1,MIN(1,(D$5-Roster!$D41+1)/MAX(1,Assumptions!$C$10))),0)</f>
        <v>0</v>
      </c>
      <c r="E127" s="17">
        <f>IF(AND(Roster!$G41="Y",Roster!$A41&lt;&gt;"",Roster!$E41&lt;&gt;"",E$5&gt;=IF(Roster!$D41="",1,Roster!$D41)),IF(Roster!$C41="Existing",1,MIN(1,(E$5-Roster!$D41+1)/MAX(1,Assumptions!$C$10))),0)</f>
        <v>0</v>
      </c>
      <c r="F127" s="17">
        <f>IF(AND(Roster!$G41="Y",Roster!$A41&lt;&gt;"",Roster!$E41&lt;&gt;"",F$5&gt;=IF(Roster!$D41="",1,Roster!$D41)),IF(Roster!$C41="Existing",1,MIN(1,(F$5-Roster!$D41+1)/MAX(1,Assumptions!$C$10))),0)</f>
        <v>0</v>
      </c>
      <c r="G127" s="17">
        <f>IF(AND(Roster!$G41="Y",Roster!$A41&lt;&gt;"",Roster!$E41&lt;&gt;"",G$5&gt;=IF(Roster!$D41="",1,Roster!$D41)),IF(Roster!$C41="Existing",1,MIN(1,(G$5-Roster!$D41+1)/MAX(1,Assumptions!$C$10))),0)</f>
        <v>0</v>
      </c>
      <c r="H127" s="17">
        <f>IF(AND(Roster!$G41="Y",Roster!$A41&lt;&gt;"",Roster!$E41&lt;&gt;"",H$5&gt;=IF(Roster!$D41="",1,Roster!$D41)),IF(Roster!$C41="Existing",1,MIN(1,(H$5-Roster!$D41+1)/MAX(1,Assumptions!$C$10))),0)</f>
        <v>0</v>
      </c>
      <c r="I127" s="17">
        <f>IF(AND(Roster!$G41="Y",Roster!$A41&lt;&gt;"",Roster!$E41&lt;&gt;"",I$5&gt;=IF(Roster!$D41="",1,Roster!$D41)),IF(Roster!$C41="Existing",1,MIN(1,(I$5-Roster!$D41+1)/MAX(1,Assumptions!$C$10))),0)</f>
        <v>0</v>
      </c>
      <c r="J127" s="17">
        <f>IF(AND(Roster!$G41="Y",Roster!$A41&lt;&gt;"",Roster!$E41&lt;&gt;"",J$5&gt;=IF(Roster!$D41="",1,Roster!$D41)),IF(Roster!$C41="Existing",1,MIN(1,(J$5-Roster!$D41+1)/MAX(1,Assumptions!$C$10))),0)</f>
        <v>0</v>
      </c>
      <c r="K127" s="17">
        <f>IF(AND(Roster!$G41="Y",Roster!$A41&lt;&gt;"",Roster!$E41&lt;&gt;"",K$5&gt;=IF(Roster!$D41="",1,Roster!$D41)),IF(Roster!$C41="Existing",1,MIN(1,(K$5-Roster!$D41+1)/MAX(1,Assumptions!$C$10))),0)</f>
        <v>0</v>
      </c>
      <c r="L127" s="17">
        <f>IF(AND(Roster!$G41="Y",Roster!$A41&lt;&gt;"",Roster!$E41&lt;&gt;"",L$5&gt;=IF(Roster!$D41="",1,Roster!$D41)),IF(Roster!$C41="Existing",1,MIN(1,(L$5-Roster!$D41+1)/MAX(1,Assumptions!$C$10))),0)</f>
        <v>0</v>
      </c>
      <c r="M127" s="17">
        <f>IF(AND(Roster!$G41="Y",Roster!$A41&lt;&gt;"",Roster!$E41&lt;&gt;"",M$5&gt;=IF(Roster!$D41="",1,Roster!$D41)),IF(Roster!$C41="Existing",1,MIN(1,(M$5-Roster!$D41+1)/MAX(1,Assumptions!$C$10))),0)</f>
        <v>0</v>
      </c>
      <c r="N127" s="17">
        <f>IF(AND(Roster!$G41="Y",Roster!$A41&lt;&gt;"",Roster!$E41&lt;&gt;"",N$5&gt;=IF(Roster!$D41="",1,Roster!$D41)),IF(Roster!$C41="Existing",1,MIN(1,(N$5-Roster!$D41+1)/MAX(1,Assumptions!$C$10))),0)</f>
        <v>0</v>
      </c>
    </row>
    <row r="128" spans="1:14" x14ac:dyDescent="0.2">
      <c r="A128" s="7" t="str">
        <f t="shared" si="6"/>
        <v/>
      </c>
      <c r="B128" s="7" t="str">
        <f t="shared" si="6"/>
        <v/>
      </c>
      <c r="C128" s="17">
        <f>IF(AND(Roster!$G42="Y",Roster!$A42&lt;&gt;"",Roster!$E42&lt;&gt;"",C$5&gt;=IF(Roster!$D42="",1,Roster!$D42)),IF(Roster!$C42="Existing",1,MIN(1,(C$5-Roster!$D42+1)/MAX(1,Assumptions!$C$10))),0)</f>
        <v>0</v>
      </c>
      <c r="D128" s="17">
        <f>IF(AND(Roster!$G42="Y",Roster!$A42&lt;&gt;"",Roster!$E42&lt;&gt;"",D$5&gt;=IF(Roster!$D42="",1,Roster!$D42)),IF(Roster!$C42="Existing",1,MIN(1,(D$5-Roster!$D42+1)/MAX(1,Assumptions!$C$10))),0)</f>
        <v>0</v>
      </c>
      <c r="E128" s="17">
        <f>IF(AND(Roster!$G42="Y",Roster!$A42&lt;&gt;"",Roster!$E42&lt;&gt;"",E$5&gt;=IF(Roster!$D42="",1,Roster!$D42)),IF(Roster!$C42="Existing",1,MIN(1,(E$5-Roster!$D42+1)/MAX(1,Assumptions!$C$10))),0)</f>
        <v>0</v>
      </c>
      <c r="F128" s="17">
        <f>IF(AND(Roster!$G42="Y",Roster!$A42&lt;&gt;"",Roster!$E42&lt;&gt;"",F$5&gt;=IF(Roster!$D42="",1,Roster!$D42)),IF(Roster!$C42="Existing",1,MIN(1,(F$5-Roster!$D42+1)/MAX(1,Assumptions!$C$10))),0)</f>
        <v>0</v>
      </c>
      <c r="G128" s="17">
        <f>IF(AND(Roster!$G42="Y",Roster!$A42&lt;&gt;"",Roster!$E42&lt;&gt;"",G$5&gt;=IF(Roster!$D42="",1,Roster!$D42)),IF(Roster!$C42="Existing",1,MIN(1,(G$5-Roster!$D42+1)/MAX(1,Assumptions!$C$10))),0)</f>
        <v>0</v>
      </c>
      <c r="H128" s="17">
        <f>IF(AND(Roster!$G42="Y",Roster!$A42&lt;&gt;"",Roster!$E42&lt;&gt;"",H$5&gt;=IF(Roster!$D42="",1,Roster!$D42)),IF(Roster!$C42="Existing",1,MIN(1,(H$5-Roster!$D42+1)/MAX(1,Assumptions!$C$10))),0)</f>
        <v>0</v>
      </c>
      <c r="I128" s="17">
        <f>IF(AND(Roster!$G42="Y",Roster!$A42&lt;&gt;"",Roster!$E42&lt;&gt;"",I$5&gt;=IF(Roster!$D42="",1,Roster!$D42)),IF(Roster!$C42="Existing",1,MIN(1,(I$5-Roster!$D42+1)/MAX(1,Assumptions!$C$10))),0)</f>
        <v>0</v>
      </c>
      <c r="J128" s="17">
        <f>IF(AND(Roster!$G42="Y",Roster!$A42&lt;&gt;"",Roster!$E42&lt;&gt;"",J$5&gt;=IF(Roster!$D42="",1,Roster!$D42)),IF(Roster!$C42="Existing",1,MIN(1,(J$5-Roster!$D42+1)/MAX(1,Assumptions!$C$10))),0)</f>
        <v>0</v>
      </c>
      <c r="K128" s="17">
        <f>IF(AND(Roster!$G42="Y",Roster!$A42&lt;&gt;"",Roster!$E42&lt;&gt;"",K$5&gt;=IF(Roster!$D42="",1,Roster!$D42)),IF(Roster!$C42="Existing",1,MIN(1,(K$5-Roster!$D42+1)/MAX(1,Assumptions!$C$10))),0)</f>
        <v>0</v>
      </c>
      <c r="L128" s="17">
        <f>IF(AND(Roster!$G42="Y",Roster!$A42&lt;&gt;"",Roster!$E42&lt;&gt;"",L$5&gt;=IF(Roster!$D42="",1,Roster!$D42)),IF(Roster!$C42="Existing",1,MIN(1,(L$5-Roster!$D42+1)/MAX(1,Assumptions!$C$10))),0)</f>
        <v>0</v>
      </c>
      <c r="M128" s="17">
        <f>IF(AND(Roster!$G42="Y",Roster!$A42&lt;&gt;"",Roster!$E42&lt;&gt;"",M$5&gt;=IF(Roster!$D42="",1,Roster!$D42)),IF(Roster!$C42="Existing",1,MIN(1,(M$5-Roster!$D42+1)/MAX(1,Assumptions!$C$10))),0)</f>
        <v>0</v>
      </c>
      <c r="N128" s="17">
        <f>IF(AND(Roster!$G42="Y",Roster!$A42&lt;&gt;"",Roster!$E42&lt;&gt;"",N$5&gt;=IF(Roster!$D42="",1,Roster!$D42)),IF(Roster!$C42="Existing",1,MIN(1,(N$5-Roster!$D42+1)/MAX(1,Assumptions!$C$10))),0)</f>
        <v>0</v>
      </c>
    </row>
    <row r="129" spans="1:14" x14ac:dyDescent="0.2">
      <c r="A129" s="7" t="str">
        <f t="shared" si="6"/>
        <v/>
      </c>
      <c r="B129" s="7" t="str">
        <f t="shared" si="6"/>
        <v/>
      </c>
      <c r="C129" s="17">
        <f>IF(AND(Roster!$G43="Y",Roster!$A43&lt;&gt;"",Roster!$E43&lt;&gt;"",C$5&gt;=IF(Roster!$D43="",1,Roster!$D43)),IF(Roster!$C43="Existing",1,MIN(1,(C$5-Roster!$D43+1)/MAX(1,Assumptions!$C$10))),0)</f>
        <v>0</v>
      </c>
      <c r="D129" s="17">
        <f>IF(AND(Roster!$G43="Y",Roster!$A43&lt;&gt;"",Roster!$E43&lt;&gt;"",D$5&gt;=IF(Roster!$D43="",1,Roster!$D43)),IF(Roster!$C43="Existing",1,MIN(1,(D$5-Roster!$D43+1)/MAX(1,Assumptions!$C$10))),0)</f>
        <v>0</v>
      </c>
      <c r="E129" s="17">
        <f>IF(AND(Roster!$G43="Y",Roster!$A43&lt;&gt;"",Roster!$E43&lt;&gt;"",E$5&gt;=IF(Roster!$D43="",1,Roster!$D43)),IF(Roster!$C43="Existing",1,MIN(1,(E$5-Roster!$D43+1)/MAX(1,Assumptions!$C$10))),0)</f>
        <v>0</v>
      </c>
      <c r="F129" s="17">
        <f>IF(AND(Roster!$G43="Y",Roster!$A43&lt;&gt;"",Roster!$E43&lt;&gt;"",F$5&gt;=IF(Roster!$D43="",1,Roster!$D43)),IF(Roster!$C43="Existing",1,MIN(1,(F$5-Roster!$D43+1)/MAX(1,Assumptions!$C$10))),0)</f>
        <v>0</v>
      </c>
      <c r="G129" s="17">
        <f>IF(AND(Roster!$G43="Y",Roster!$A43&lt;&gt;"",Roster!$E43&lt;&gt;"",G$5&gt;=IF(Roster!$D43="",1,Roster!$D43)),IF(Roster!$C43="Existing",1,MIN(1,(G$5-Roster!$D43+1)/MAX(1,Assumptions!$C$10))),0)</f>
        <v>0</v>
      </c>
      <c r="H129" s="17">
        <f>IF(AND(Roster!$G43="Y",Roster!$A43&lt;&gt;"",Roster!$E43&lt;&gt;"",H$5&gt;=IF(Roster!$D43="",1,Roster!$D43)),IF(Roster!$C43="Existing",1,MIN(1,(H$5-Roster!$D43+1)/MAX(1,Assumptions!$C$10))),0)</f>
        <v>0</v>
      </c>
      <c r="I129" s="17">
        <f>IF(AND(Roster!$G43="Y",Roster!$A43&lt;&gt;"",Roster!$E43&lt;&gt;"",I$5&gt;=IF(Roster!$D43="",1,Roster!$D43)),IF(Roster!$C43="Existing",1,MIN(1,(I$5-Roster!$D43+1)/MAX(1,Assumptions!$C$10))),0)</f>
        <v>0</v>
      </c>
      <c r="J129" s="17">
        <f>IF(AND(Roster!$G43="Y",Roster!$A43&lt;&gt;"",Roster!$E43&lt;&gt;"",J$5&gt;=IF(Roster!$D43="",1,Roster!$D43)),IF(Roster!$C43="Existing",1,MIN(1,(J$5-Roster!$D43+1)/MAX(1,Assumptions!$C$10))),0)</f>
        <v>0</v>
      </c>
      <c r="K129" s="17">
        <f>IF(AND(Roster!$G43="Y",Roster!$A43&lt;&gt;"",Roster!$E43&lt;&gt;"",K$5&gt;=IF(Roster!$D43="",1,Roster!$D43)),IF(Roster!$C43="Existing",1,MIN(1,(K$5-Roster!$D43+1)/MAX(1,Assumptions!$C$10))),0)</f>
        <v>0</v>
      </c>
      <c r="L129" s="17">
        <f>IF(AND(Roster!$G43="Y",Roster!$A43&lt;&gt;"",Roster!$E43&lt;&gt;"",L$5&gt;=IF(Roster!$D43="",1,Roster!$D43)),IF(Roster!$C43="Existing",1,MIN(1,(L$5-Roster!$D43+1)/MAX(1,Assumptions!$C$10))),0)</f>
        <v>0</v>
      </c>
      <c r="M129" s="17">
        <f>IF(AND(Roster!$G43="Y",Roster!$A43&lt;&gt;"",Roster!$E43&lt;&gt;"",M$5&gt;=IF(Roster!$D43="",1,Roster!$D43)),IF(Roster!$C43="Existing",1,MIN(1,(M$5-Roster!$D43+1)/MAX(1,Assumptions!$C$10))),0)</f>
        <v>0</v>
      </c>
      <c r="N129" s="17">
        <f>IF(AND(Roster!$G43="Y",Roster!$A43&lt;&gt;"",Roster!$E43&lt;&gt;"",N$5&gt;=IF(Roster!$D43="",1,Roster!$D43)),IF(Roster!$C43="Existing",1,MIN(1,(N$5-Roster!$D43+1)/MAX(1,Assumptions!$C$10))),0)</f>
        <v>0</v>
      </c>
    </row>
    <row r="130" spans="1:14" x14ac:dyDescent="0.2">
      <c r="A130" s="7" t="str">
        <f t="shared" si="6"/>
        <v/>
      </c>
      <c r="B130" s="7" t="str">
        <f t="shared" si="6"/>
        <v/>
      </c>
      <c r="C130" s="17">
        <f>IF(AND(Roster!$G44="Y",Roster!$A44&lt;&gt;"",Roster!$E44&lt;&gt;"",C$5&gt;=IF(Roster!$D44="",1,Roster!$D44)),IF(Roster!$C44="Existing",1,MIN(1,(C$5-Roster!$D44+1)/MAX(1,Assumptions!$C$10))),0)</f>
        <v>0</v>
      </c>
      <c r="D130" s="17">
        <f>IF(AND(Roster!$G44="Y",Roster!$A44&lt;&gt;"",Roster!$E44&lt;&gt;"",D$5&gt;=IF(Roster!$D44="",1,Roster!$D44)),IF(Roster!$C44="Existing",1,MIN(1,(D$5-Roster!$D44+1)/MAX(1,Assumptions!$C$10))),0)</f>
        <v>0</v>
      </c>
      <c r="E130" s="17">
        <f>IF(AND(Roster!$G44="Y",Roster!$A44&lt;&gt;"",Roster!$E44&lt;&gt;"",E$5&gt;=IF(Roster!$D44="",1,Roster!$D44)),IF(Roster!$C44="Existing",1,MIN(1,(E$5-Roster!$D44+1)/MAX(1,Assumptions!$C$10))),0)</f>
        <v>0</v>
      </c>
      <c r="F130" s="17">
        <f>IF(AND(Roster!$G44="Y",Roster!$A44&lt;&gt;"",Roster!$E44&lt;&gt;"",F$5&gt;=IF(Roster!$D44="",1,Roster!$D44)),IF(Roster!$C44="Existing",1,MIN(1,(F$5-Roster!$D44+1)/MAX(1,Assumptions!$C$10))),0)</f>
        <v>0</v>
      </c>
      <c r="G130" s="17">
        <f>IF(AND(Roster!$G44="Y",Roster!$A44&lt;&gt;"",Roster!$E44&lt;&gt;"",G$5&gt;=IF(Roster!$D44="",1,Roster!$D44)),IF(Roster!$C44="Existing",1,MIN(1,(G$5-Roster!$D44+1)/MAX(1,Assumptions!$C$10))),0)</f>
        <v>0</v>
      </c>
      <c r="H130" s="17">
        <f>IF(AND(Roster!$G44="Y",Roster!$A44&lt;&gt;"",Roster!$E44&lt;&gt;"",H$5&gt;=IF(Roster!$D44="",1,Roster!$D44)),IF(Roster!$C44="Existing",1,MIN(1,(H$5-Roster!$D44+1)/MAX(1,Assumptions!$C$10))),0)</f>
        <v>0</v>
      </c>
      <c r="I130" s="17">
        <f>IF(AND(Roster!$G44="Y",Roster!$A44&lt;&gt;"",Roster!$E44&lt;&gt;"",I$5&gt;=IF(Roster!$D44="",1,Roster!$D44)),IF(Roster!$C44="Existing",1,MIN(1,(I$5-Roster!$D44+1)/MAX(1,Assumptions!$C$10))),0)</f>
        <v>0</v>
      </c>
      <c r="J130" s="17">
        <f>IF(AND(Roster!$G44="Y",Roster!$A44&lt;&gt;"",Roster!$E44&lt;&gt;"",J$5&gt;=IF(Roster!$D44="",1,Roster!$D44)),IF(Roster!$C44="Existing",1,MIN(1,(J$5-Roster!$D44+1)/MAX(1,Assumptions!$C$10))),0)</f>
        <v>0</v>
      </c>
      <c r="K130" s="17">
        <f>IF(AND(Roster!$G44="Y",Roster!$A44&lt;&gt;"",Roster!$E44&lt;&gt;"",K$5&gt;=IF(Roster!$D44="",1,Roster!$D44)),IF(Roster!$C44="Existing",1,MIN(1,(K$5-Roster!$D44+1)/MAX(1,Assumptions!$C$10))),0)</f>
        <v>0</v>
      </c>
      <c r="L130" s="17">
        <f>IF(AND(Roster!$G44="Y",Roster!$A44&lt;&gt;"",Roster!$E44&lt;&gt;"",L$5&gt;=IF(Roster!$D44="",1,Roster!$D44)),IF(Roster!$C44="Existing",1,MIN(1,(L$5-Roster!$D44+1)/MAX(1,Assumptions!$C$10))),0)</f>
        <v>0</v>
      </c>
      <c r="M130" s="17">
        <f>IF(AND(Roster!$G44="Y",Roster!$A44&lt;&gt;"",Roster!$E44&lt;&gt;"",M$5&gt;=IF(Roster!$D44="",1,Roster!$D44)),IF(Roster!$C44="Existing",1,MIN(1,(M$5-Roster!$D44+1)/MAX(1,Assumptions!$C$10))),0)</f>
        <v>0</v>
      </c>
      <c r="N130" s="17">
        <f>IF(AND(Roster!$G44="Y",Roster!$A44&lt;&gt;"",Roster!$E44&lt;&gt;"",N$5&gt;=IF(Roster!$D44="",1,Roster!$D44)),IF(Roster!$C44="Existing",1,MIN(1,(N$5-Roster!$D44+1)/MAX(1,Assumptions!$C$10))),0)</f>
        <v>0</v>
      </c>
    </row>
    <row r="131" spans="1:14" x14ac:dyDescent="0.2">
      <c r="A131" s="7" t="str">
        <f t="shared" si="6"/>
        <v/>
      </c>
      <c r="B131" s="7" t="str">
        <f t="shared" si="6"/>
        <v/>
      </c>
      <c r="C131" s="17">
        <f>IF(AND(Roster!$G45="Y",Roster!$A45&lt;&gt;"",Roster!$E45&lt;&gt;"",C$5&gt;=IF(Roster!$D45="",1,Roster!$D45)),IF(Roster!$C45="Existing",1,MIN(1,(C$5-Roster!$D45+1)/MAX(1,Assumptions!$C$10))),0)</f>
        <v>0</v>
      </c>
      <c r="D131" s="17">
        <f>IF(AND(Roster!$G45="Y",Roster!$A45&lt;&gt;"",Roster!$E45&lt;&gt;"",D$5&gt;=IF(Roster!$D45="",1,Roster!$D45)),IF(Roster!$C45="Existing",1,MIN(1,(D$5-Roster!$D45+1)/MAX(1,Assumptions!$C$10))),0)</f>
        <v>0</v>
      </c>
      <c r="E131" s="17">
        <f>IF(AND(Roster!$G45="Y",Roster!$A45&lt;&gt;"",Roster!$E45&lt;&gt;"",E$5&gt;=IF(Roster!$D45="",1,Roster!$D45)),IF(Roster!$C45="Existing",1,MIN(1,(E$5-Roster!$D45+1)/MAX(1,Assumptions!$C$10))),0)</f>
        <v>0</v>
      </c>
      <c r="F131" s="17">
        <f>IF(AND(Roster!$G45="Y",Roster!$A45&lt;&gt;"",Roster!$E45&lt;&gt;"",F$5&gt;=IF(Roster!$D45="",1,Roster!$D45)),IF(Roster!$C45="Existing",1,MIN(1,(F$5-Roster!$D45+1)/MAX(1,Assumptions!$C$10))),0)</f>
        <v>0</v>
      </c>
      <c r="G131" s="17">
        <f>IF(AND(Roster!$G45="Y",Roster!$A45&lt;&gt;"",Roster!$E45&lt;&gt;"",G$5&gt;=IF(Roster!$D45="",1,Roster!$D45)),IF(Roster!$C45="Existing",1,MIN(1,(G$5-Roster!$D45+1)/MAX(1,Assumptions!$C$10))),0)</f>
        <v>0</v>
      </c>
      <c r="H131" s="17">
        <f>IF(AND(Roster!$G45="Y",Roster!$A45&lt;&gt;"",Roster!$E45&lt;&gt;"",H$5&gt;=IF(Roster!$D45="",1,Roster!$D45)),IF(Roster!$C45="Existing",1,MIN(1,(H$5-Roster!$D45+1)/MAX(1,Assumptions!$C$10))),0)</f>
        <v>0</v>
      </c>
      <c r="I131" s="17">
        <f>IF(AND(Roster!$G45="Y",Roster!$A45&lt;&gt;"",Roster!$E45&lt;&gt;"",I$5&gt;=IF(Roster!$D45="",1,Roster!$D45)),IF(Roster!$C45="Existing",1,MIN(1,(I$5-Roster!$D45+1)/MAX(1,Assumptions!$C$10))),0)</f>
        <v>0</v>
      </c>
      <c r="J131" s="17">
        <f>IF(AND(Roster!$G45="Y",Roster!$A45&lt;&gt;"",Roster!$E45&lt;&gt;"",J$5&gt;=IF(Roster!$D45="",1,Roster!$D45)),IF(Roster!$C45="Existing",1,MIN(1,(J$5-Roster!$D45+1)/MAX(1,Assumptions!$C$10))),0)</f>
        <v>0</v>
      </c>
      <c r="K131" s="17">
        <f>IF(AND(Roster!$G45="Y",Roster!$A45&lt;&gt;"",Roster!$E45&lt;&gt;"",K$5&gt;=IF(Roster!$D45="",1,Roster!$D45)),IF(Roster!$C45="Existing",1,MIN(1,(K$5-Roster!$D45+1)/MAX(1,Assumptions!$C$10))),0)</f>
        <v>0</v>
      </c>
      <c r="L131" s="17">
        <f>IF(AND(Roster!$G45="Y",Roster!$A45&lt;&gt;"",Roster!$E45&lt;&gt;"",L$5&gt;=IF(Roster!$D45="",1,Roster!$D45)),IF(Roster!$C45="Existing",1,MIN(1,(L$5-Roster!$D45+1)/MAX(1,Assumptions!$C$10))),0)</f>
        <v>0</v>
      </c>
      <c r="M131" s="17">
        <f>IF(AND(Roster!$G45="Y",Roster!$A45&lt;&gt;"",Roster!$E45&lt;&gt;"",M$5&gt;=IF(Roster!$D45="",1,Roster!$D45)),IF(Roster!$C45="Existing",1,MIN(1,(M$5-Roster!$D45+1)/MAX(1,Assumptions!$C$10))),0)</f>
        <v>0</v>
      </c>
      <c r="N131" s="17">
        <f>IF(AND(Roster!$G45="Y",Roster!$A45&lt;&gt;"",Roster!$E45&lt;&gt;"",N$5&gt;=IF(Roster!$D45="",1,Roster!$D45)),IF(Roster!$C45="Existing",1,MIN(1,(N$5-Roster!$D45+1)/MAX(1,Assumptions!$C$10))),0)</f>
        <v>0</v>
      </c>
    </row>
    <row r="132" spans="1:14" x14ac:dyDescent="0.2">
      <c r="A132" s="8" t="s">
        <v>89</v>
      </c>
      <c r="C132" s="18">
        <f t="shared" ref="C132:N132" si="7">SUM(C92:C131)</f>
        <v>1</v>
      </c>
      <c r="D132" s="18">
        <f t="shared" si="7"/>
        <v>1</v>
      </c>
      <c r="E132" s="18">
        <f t="shared" si="7"/>
        <v>1.1666666666666667</v>
      </c>
      <c r="F132" s="18">
        <f t="shared" si="7"/>
        <v>1.3333333333333333</v>
      </c>
      <c r="G132" s="18">
        <f t="shared" si="7"/>
        <v>1.5</v>
      </c>
      <c r="H132" s="18">
        <f t="shared" si="7"/>
        <v>1.6666666666666665</v>
      </c>
      <c r="I132" s="18">
        <f t="shared" si="7"/>
        <v>2</v>
      </c>
      <c r="J132" s="18">
        <f t="shared" si="7"/>
        <v>2.3333333333333335</v>
      </c>
      <c r="K132" s="18">
        <f t="shared" si="7"/>
        <v>2.5</v>
      </c>
      <c r="L132" s="18">
        <f t="shared" si="7"/>
        <v>2.6666666666666665</v>
      </c>
      <c r="M132" s="18">
        <f t="shared" si="7"/>
        <v>2.8333333333333335</v>
      </c>
      <c r="N132" s="18">
        <f t="shared" si="7"/>
        <v>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9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6640625" defaultRowHeight="14" x14ac:dyDescent="0.15"/>
  <cols>
    <col min="1" max="1" width="47.5" style="40" customWidth="1"/>
    <col min="2" max="2" width="8.6640625" style="40"/>
    <col min="3" max="14" width="12" style="40" customWidth="1"/>
    <col min="15" max="15" width="14" style="40" customWidth="1"/>
    <col min="16" max="16384" width="8.6640625" style="40"/>
  </cols>
  <sheetData>
    <row r="1" spans="1:15" ht="18" x14ac:dyDescent="0.2">
      <c r="A1" s="5" t="s">
        <v>90</v>
      </c>
    </row>
    <row r="2" spans="1:15" x14ac:dyDescent="0.15">
      <c r="A2" s="2" t="s">
        <v>91</v>
      </c>
    </row>
    <row r="4" spans="1:15" x14ac:dyDescent="0.15">
      <c r="A4" s="6"/>
      <c r="C4" s="11">
        <f>'Monthly Cost'!C4</f>
        <v>46388</v>
      </c>
      <c r="D4" s="11">
        <f>'Monthly Cost'!D4</f>
        <v>46419</v>
      </c>
      <c r="E4" s="11">
        <f>'Monthly Cost'!E4</f>
        <v>46447</v>
      </c>
      <c r="F4" s="11">
        <f>'Monthly Cost'!F4</f>
        <v>46478</v>
      </c>
      <c r="G4" s="11">
        <f>'Monthly Cost'!G4</f>
        <v>46508</v>
      </c>
      <c r="H4" s="11">
        <f>'Monthly Cost'!H4</f>
        <v>46539</v>
      </c>
      <c r="I4" s="11">
        <f>'Monthly Cost'!I4</f>
        <v>46569</v>
      </c>
      <c r="J4" s="11">
        <f>'Monthly Cost'!J4</f>
        <v>46600</v>
      </c>
      <c r="K4" s="11">
        <f>'Monthly Cost'!K4</f>
        <v>46631</v>
      </c>
      <c r="L4" s="11">
        <f>'Monthly Cost'!L4</f>
        <v>46661</v>
      </c>
      <c r="M4" s="11">
        <f>'Monthly Cost'!M4</f>
        <v>46692</v>
      </c>
      <c r="N4" s="11">
        <f>'Monthly Cost'!N4</f>
        <v>46722</v>
      </c>
      <c r="O4" s="6" t="s">
        <v>92</v>
      </c>
    </row>
    <row r="5" spans="1:15" x14ac:dyDescent="0.15">
      <c r="A5" s="2" t="s">
        <v>84</v>
      </c>
      <c r="C5" s="12">
        <f>'Monthly Cost'!C5</f>
        <v>1</v>
      </c>
      <c r="D5" s="12">
        <f>'Monthly Cost'!D5</f>
        <v>2</v>
      </c>
      <c r="E5" s="12">
        <f>'Monthly Cost'!E5</f>
        <v>3</v>
      </c>
      <c r="F5" s="12">
        <f>'Monthly Cost'!F5</f>
        <v>4</v>
      </c>
      <c r="G5" s="12">
        <f>'Monthly Cost'!G5</f>
        <v>5</v>
      </c>
      <c r="H5" s="12">
        <f>'Monthly Cost'!H5</f>
        <v>6</v>
      </c>
      <c r="I5" s="12">
        <f>'Monthly Cost'!I5</f>
        <v>7</v>
      </c>
      <c r="J5" s="12">
        <f>'Monthly Cost'!J5</f>
        <v>8</v>
      </c>
      <c r="K5" s="12">
        <f>'Monthly Cost'!K5</f>
        <v>9</v>
      </c>
      <c r="L5" s="12">
        <f>'Monthly Cost'!L5</f>
        <v>10</v>
      </c>
      <c r="M5" s="12">
        <f>'Monthly Cost'!M5</f>
        <v>11</v>
      </c>
      <c r="N5" s="12">
        <f>'Monthly Cost'!N5</f>
        <v>12</v>
      </c>
    </row>
    <row r="6" spans="1:15" x14ac:dyDescent="0.15">
      <c r="A6" s="8" t="s">
        <v>93</v>
      </c>
    </row>
    <row r="7" spans="1:15" x14ac:dyDescent="0.15">
      <c r="A7" s="41" t="s">
        <v>64</v>
      </c>
      <c r="C7" s="42">
        <f>COUNTIFS(Roster!$B$6:$B$45,$A7,Roster!$D$6:$D$45,"&lt;="&amp;C$5,Roster!$A$6:$A$45,"&lt;&gt;",Roster!$E$6:$E$45,"&lt;&gt;")+COUNTIFS(Roster!$B$6:$B$45,$A7,Roster!$D$6:$D$45,"",Roster!$C$6:$C$45,"Existing",Roster!$A$6:$A$45,"&lt;&gt;",Roster!$E$6:$E$45,"&lt;&gt;")</f>
        <v>6</v>
      </c>
      <c r="D7" s="42">
        <f>COUNTIFS(Roster!$B$6:$B$45,$A7,Roster!$D$6:$D$45,"&lt;="&amp;D$5,Roster!$A$6:$A$45,"&lt;&gt;",Roster!$E$6:$E$45,"&lt;&gt;")+COUNTIFS(Roster!$B$6:$B$45,$A7,Roster!$D$6:$D$45,"",Roster!$C$6:$C$45,"Existing",Roster!$A$6:$A$45,"&lt;&gt;",Roster!$E$6:$E$45,"&lt;&gt;")</f>
        <v>7</v>
      </c>
      <c r="E7" s="42">
        <f>COUNTIFS(Roster!$B$6:$B$45,$A7,Roster!$D$6:$D$45,"&lt;="&amp;E$5,Roster!$A$6:$A$45,"&lt;&gt;",Roster!$E$6:$E$45,"&lt;&gt;")+COUNTIFS(Roster!$B$6:$B$45,$A7,Roster!$D$6:$D$45,"",Roster!$C$6:$C$45,"Existing",Roster!$A$6:$A$45,"&lt;&gt;",Roster!$E$6:$E$45,"&lt;&gt;")</f>
        <v>7</v>
      </c>
      <c r="F7" s="42">
        <f>COUNTIFS(Roster!$B$6:$B$45,$A7,Roster!$D$6:$D$45,"&lt;="&amp;F$5,Roster!$A$6:$A$45,"&lt;&gt;",Roster!$E$6:$E$45,"&lt;&gt;")+COUNTIFS(Roster!$B$6:$B$45,$A7,Roster!$D$6:$D$45,"",Roster!$C$6:$C$45,"Existing",Roster!$A$6:$A$45,"&lt;&gt;",Roster!$E$6:$E$45,"&lt;&gt;")</f>
        <v>8</v>
      </c>
      <c r="G7" s="42">
        <f>COUNTIFS(Roster!$B$6:$B$45,$A7,Roster!$D$6:$D$45,"&lt;="&amp;G$5,Roster!$A$6:$A$45,"&lt;&gt;",Roster!$E$6:$E$45,"&lt;&gt;")+COUNTIFS(Roster!$B$6:$B$45,$A7,Roster!$D$6:$D$45,"",Roster!$C$6:$C$45,"Existing",Roster!$A$6:$A$45,"&lt;&gt;",Roster!$E$6:$E$45,"&lt;&gt;")</f>
        <v>8</v>
      </c>
      <c r="H7" s="42">
        <f>COUNTIFS(Roster!$B$6:$B$45,$A7,Roster!$D$6:$D$45,"&lt;="&amp;H$5,Roster!$A$6:$A$45,"&lt;&gt;",Roster!$E$6:$E$45,"&lt;&gt;")+COUNTIFS(Roster!$B$6:$B$45,$A7,Roster!$D$6:$D$45,"",Roster!$C$6:$C$45,"Existing",Roster!$A$6:$A$45,"&lt;&gt;",Roster!$E$6:$E$45,"&lt;&gt;")</f>
        <v>8</v>
      </c>
      <c r="I7" s="42">
        <f>COUNTIFS(Roster!$B$6:$B$45,$A7,Roster!$D$6:$D$45,"&lt;="&amp;I$5,Roster!$A$6:$A$45,"&lt;&gt;",Roster!$E$6:$E$45,"&lt;&gt;")+COUNTIFS(Roster!$B$6:$B$45,$A7,Roster!$D$6:$D$45,"",Roster!$C$6:$C$45,"Existing",Roster!$A$6:$A$45,"&lt;&gt;",Roster!$E$6:$E$45,"&lt;&gt;")</f>
        <v>8</v>
      </c>
      <c r="J7" s="42">
        <f>COUNTIFS(Roster!$B$6:$B$45,$A7,Roster!$D$6:$D$45,"&lt;="&amp;J$5,Roster!$A$6:$A$45,"&lt;&gt;",Roster!$E$6:$E$45,"&lt;&gt;")+COUNTIFS(Roster!$B$6:$B$45,$A7,Roster!$D$6:$D$45,"",Roster!$C$6:$C$45,"Existing",Roster!$A$6:$A$45,"&lt;&gt;",Roster!$E$6:$E$45,"&lt;&gt;")</f>
        <v>8</v>
      </c>
      <c r="K7" s="42">
        <f>COUNTIFS(Roster!$B$6:$B$45,$A7,Roster!$D$6:$D$45,"&lt;="&amp;K$5,Roster!$A$6:$A$45,"&lt;&gt;",Roster!$E$6:$E$45,"&lt;&gt;")+COUNTIFS(Roster!$B$6:$B$45,$A7,Roster!$D$6:$D$45,"",Roster!$C$6:$C$45,"Existing",Roster!$A$6:$A$45,"&lt;&gt;",Roster!$E$6:$E$45,"&lt;&gt;")</f>
        <v>8</v>
      </c>
      <c r="L7" s="42">
        <f>COUNTIFS(Roster!$B$6:$B$45,$A7,Roster!$D$6:$D$45,"&lt;="&amp;L$5,Roster!$A$6:$A$45,"&lt;&gt;",Roster!$E$6:$E$45,"&lt;&gt;")+COUNTIFS(Roster!$B$6:$B$45,$A7,Roster!$D$6:$D$45,"",Roster!$C$6:$C$45,"Existing",Roster!$A$6:$A$45,"&lt;&gt;",Roster!$E$6:$E$45,"&lt;&gt;")</f>
        <v>9</v>
      </c>
      <c r="M7" s="42">
        <f>COUNTIFS(Roster!$B$6:$B$45,$A7,Roster!$D$6:$D$45,"&lt;="&amp;M$5,Roster!$A$6:$A$45,"&lt;&gt;",Roster!$E$6:$E$45,"&lt;&gt;")+COUNTIFS(Roster!$B$6:$B$45,$A7,Roster!$D$6:$D$45,"",Roster!$C$6:$C$45,"Existing",Roster!$A$6:$A$45,"&lt;&gt;",Roster!$E$6:$E$45,"&lt;&gt;")</f>
        <v>9</v>
      </c>
      <c r="N7" s="42">
        <f>COUNTIFS(Roster!$B$6:$B$45,$A7,Roster!$D$6:$D$45,"&lt;="&amp;N$5,Roster!$A$6:$A$45,"&lt;&gt;",Roster!$E$6:$E$45,"&lt;&gt;")+COUNTIFS(Roster!$B$6:$B$45,$A7,Roster!$D$6:$D$45,"",Roster!$C$6:$C$45,"Existing",Roster!$A$6:$A$45,"&lt;&gt;",Roster!$E$6:$E$45,"&lt;&gt;")</f>
        <v>9</v>
      </c>
    </row>
    <row r="8" spans="1:15" x14ac:dyDescent="0.15">
      <c r="A8" s="41" t="s">
        <v>68</v>
      </c>
      <c r="C8" s="42">
        <f>COUNTIFS(Roster!$B$6:$B$45,$A8,Roster!$D$6:$D$45,"&lt;="&amp;C$5,Roster!$A$6:$A$45,"&lt;&gt;",Roster!$E$6:$E$45,"&lt;&gt;")+COUNTIFS(Roster!$B$6:$B$45,$A8,Roster!$D$6:$D$45,"",Roster!$C$6:$C$45,"Existing",Roster!$A$6:$A$45,"&lt;&gt;",Roster!$E$6:$E$45,"&lt;&gt;")</f>
        <v>2</v>
      </c>
      <c r="D8" s="42">
        <f>COUNTIFS(Roster!$B$6:$B$45,$A8,Roster!$D$6:$D$45,"&lt;="&amp;D$5,Roster!$A$6:$A$45,"&lt;&gt;",Roster!$E$6:$E$45,"&lt;&gt;")+COUNTIFS(Roster!$B$6:$B$45,$A8,Roster!$D$6:$D$45,"",Roster!$C$6:$C$45,"Existing",Roster!$A$6:$A$45,"&lt;&gt;",Roster!$E$6:$E$45,"&lt;&gt;")</f>
        <v>2</v>
      </c>
      <c r="E8" s="42">
        <f>COUNTIFS(Roster!$B$6:$B$45,$A8,Roster!$D$6:$D$45,"&lt;="&amp;E$5,Roster!$A$6:$A$45,"&lt;&gt;",Roster!$E$6:$E$45,"&lt;&gt;")+COUNTIFS(Roster!$B$6:$B$45,$A8,Roster!$D$6:$D$45,"",Roster!$C$6:$C$45,"Existing",Roster!$A$6:$A$45,"&lt;&gt;",Roster!$E$6:$E$45,"&lt;&gt;")</f>
        <v>3</v>
      </c>
      <c r="F8" s="42">
        <f>COUNTIFS(Roster!$B$6:$B$45,$A8,Roster!$D$6:$D$45,"&lt;="&amp;F$5,Roster!$A$6:$A$45,"&lt;&gt;",Roster!$E$6:$E$45,"&lt;&gt;")+COUNTIFS(Roster!$B$6:$B$45,$A8,Roster!$D$6:$D$45,"",Roster!$C$6:$C$45,"Existing",Roster!$A$6:$A$45,"&lt;&gt;",Roster!$E$6:$E$45,"&lt;&gt;")</f>
        <v>3</v>
      </c>
      <c r="G8" s="42">
        <f>COUNTIFS(Roster!$B$6:$B$45,$A8,Roster!$D$6:$D$45,"&lt;="&amp;G$5,Roster!$A$6:$A$45,"&lt;&gt;",Roster!$E$6:$E$45,"&lt;&gt;")+COUNTIFS(Roster!$B$6:$B$45,$A8,Roster!$D$6:$D$45,"",Roster!$C$6:$C$45,"Existing",Roster!$A$6:$A$45,"&lt;&gt;",Roster!$E$6:$E$45,"&lt;&gt;")</f>
        <v>4</v>
      </c>
      <c r="H8" s="42">
        <f>COUNTIFS(Roster!$B$6:$B$45,$A8,Roster!$D$6:$D$45,"&lt;="&amp;H$5,Roster!$A$6:$A$45,"&lt;&gt;",Roster!$E$6:$E$45,"&lt;&gt;")+COUNTIFS(Roster!$B$6:$B$45,$A8,Roster!$D$6:$D$45,"",Roster!$C$6:$C$45,"Existing",Roster!$A$6:$A$45,"&lt;&gt;",Roster!$E$6:$E$45,"&lt;&gt;")</f>
        <v>4</v>
      </c>
      <c r="I8" s="42">
        <f>COUNTIFS(Roster!$B$6:$B$45,$A8,Roster!$D$6:$D$45,"&lt;="&amp;I$5,Roster!$A$6:$A$45,"&lt;&gt;",Roster!$E$6:$E$45,"&lt;&gt;")+COUNTIFS(Roster!$B$6:$B$45,$A8,Roster!$D$6:$D$45,"",Roster!$C$6:$C$45,"Existing",Roster!$A$6:$A$45,"&lt;&gt;",Roster!$E$6:$E$45,"&lt;&gt;")</f>
        <v>5</v>
      </c>
      <c r="J8" s="42">
        <f>COUNTIFS(Roster!$B$6:$B$45,$A8,Roster!$D$6:$D$45,"&lt;="&amp;J$5,Roster!$A$6:$A$45,"&lt;&gt;",Roster!$E$6:$E$45,"&lt;&gt;")+COUNTIFS(Roster!$B$6:$B$45,$A8,Roster!$D$6:$D$45,"",Roster!$C$6:$C$45,"Existing",Roster!$A$6:$A$45,"&lt;&gt;",Roster!$E$6:$E$45,"&lt;&gt;")</f>
        <v>5</v>
      </c>
      <c r="K8" s="42">
        <f>COUNTIFS(Roster!$B$6:$B$45,$A8,Roster!$D$6:$D$45,"&lt;="&amp;K$5,Roster!$A$6:$A$45,"&lt;&gt;",Roster!$E$6:$E$45,"&lt;&gt;")+COUNTIFS(Roster!$B$6:$B$45,$A8,Roster!$D$6:$D$45,"",Roster!$C$6:$C$45,"Existing",Roster!$A$6:$A$45,"&lt;&gt;",Roster!$E$6:$E$45,"&lt;&gt;")</f>
        <v>5</v>
      </c>
      <c r="L8" s="42">
        <f>COUNTIFS(Roster!$B$6:$B$45,$A8,Roster!$D$6:$D$45,"&lt;="&amp;L$5,Roster!$A$6:$A$45,"&lt;&gt;",Roster!$E$6:$E$45,"&lt;&gt;")+COUNTIFS(Roster!$B$6:$B$45,$A8,Roster!$D$6:$D$45,"",Roster!$C$6:$C$45,"Existing",Roster!$A$6:$A$45,"&lt;&gt;",Roster!$E$6:$E$45,"&lt;&gt;")</f>
        <v>5</v>
      </c>
      <c r="M8" s="42">
        <f>COUNTIFS(Roster!$B$6:$B$45,$A8,Roster!$D$6:$D$45,"&lt;="&amp;M$5,Roster!$A$6:$A$45,"&lt;&gt;",Roster!$E$6:$E$45,"&lt;&gt;")+COUNTIFS(Roster!$B$6:$B$45,$A8,Roster!$D$6:$D$45,"",Roster!$C$6:$C$45,"Existing",Roster!$A$6:$A$45,"&lt;&gt;",Roster!$E$6:$E$45,"&lt;&gt;")</f>
        <v>5</v>
      </c>
      <c r="N8" s="42">
        <f>COUNTIFS(Roster!$B$6:$B$45,$A8,Roster!$D$6:$D$45,"&lt;="&amp;N$5,Roster!$A$6:$A$45,"&lt;&gt;",Roster!$E$6:$E$45,"&lt;&gt;")+COUNTIFS(Roster!$B$6:$B$45,$A8,Roster!$D$6:$D$45,"",Roster!$C$6:$C$45,"Existing",Roster!$A$6:$A$45,"&lt;&gt;",Roster!$E$6:$E$45,"&lt;&gt;")</f>
        <v>5</v>
      </c>
    </row>
    <row r="9" spans="1:15" x14ac:dyDescent="0.15">
      <c r="A9" s="41" t="s">
        <v>72</v>
      </c>
      <c r="C9" s="42">
        <f>COUNTIFS(Roster!$B$6:$B$45,$A9,Roster!$D$6:$D$45,"&lt;="&amp;C$5,Roster!$A$6:$A$45,"&lt;&gt;",Roster!$E$6:$E$45,"&lt;&gt;")+COUNTIFS(Roster!$B$6:$B$45,$A9,Roster!$D$6:$D$45,"",Roster!$C$6:$C$45,"Existing",Roster!$A$6:$A$45,"&lt;&gt;",Roster!$E$6:$E$45,"&lt;&gt;")</f>
        <v>1</v>
      </c>
      <c r="D9" s="42">
        <f>COUNTIFS(Roster!$B$6:$B$45,$A9,Roster!$D$6:$D$45,"&lt;="&amp;D$5,Roster!$A$6:$A$45,"&lt;&gt;",Roster!$E$6:$E$45,"&lt;&gt;")+COUNTIFS(Roster!$B$6:$B$45,$A9,Roster!$D$6:$D$45,"",Roster!$C$6:$C$45,"Existing",Roster!$A$6:$A$45,"&lt;&gt;",Roster!$E$6:$E$45,"&lt;&gt;")</f>
        <v>1</v>
      </c>
      <c r="E9" s="42">
        <f>COUNTIFS(Roster!$B$6:$B$45,$A9,Roster!$D$6:$D$45,"&lt;="&amp;E$5,Roster!$A$6:$A$45,"&lt;&gt;",Roster!$E$6:$E$45,"&lt;&gt;")+COUNTIFS(Roster!$B$6:$B$45,$A9,Roster!$D$6:$D$45,"",Roster!$C$6:$C$45,"Existing",Roster!$A$6:$A$45,"&lt;&gt;",Roster!$E$6:$E$45,"&lt;&gt;")</f>
        <v>1</v>
      </c>
      <c r="F9" s="42">
        <f>COUNTIFS(Roster!$B$6:$B$45,$A9,Roster!$D$6:$D$45,"&lt;="&amp;F$5,Roster!$A$6:$A$45,"&lt;&gt;",Roster!$E$6:$E$45,"&lt;&gt;")+COUNTIFS(Roster!$B$6:$B$45,$A9,Roster!$D$6:$D$45,"",Roster!$C$6:$C$45,"Existing",Roster!$A$6:$A$45,"&lt;&gt;",Roster!$E$6:$E$45,"&lt;&gt;")</f>
        <v>1</v>
      </c>
      <c r="G9" s="42">
        <f>COUNTIFS(Roster!$B$6:$B$45,$A9,Roster!$D$6:$D$45,"&lt;="&amp;G$5,Roster!$A$6:$A$45,"&lt;&gt;",Roster!$E$6:$E$45,"&lt;&gt;")+COUNTIFS(Roster!$B$6:$B$45,$A9,Roster!$D$6:$D$45,"",Roster!$C$6:$C$45,"Existing",Roster!$A$6:$A$45,"&lt;&gt;",Roster!$E$6:$E$45,"&lt;&gt;")</f>
        <v>1</v>
      </c>
      <c r="H9" s="42">
        <f>COUNTIFS(Roster!$B$6:$B$45,$A9,Roster!$D$6:$D$45,"&lt;="&amp;H$5,Roster!$A$6:$A$45,"&lt;&gt;",Roster!$E$6:$E$45,"&lt;&gt;")+COUNTIFS(Roster!$B$6:$B$45,$A9,Roster!$D$6:$D$45,"",Roster!$C$6:$C$45,"Existing",Roster!$A$6:$A$45,"&lt;&gt;",Roster!$E$6:$E$45,"&lt;&gt;")</f>
        <v>1</v>
      </c>
      <c r="I9" s="42">
        <f>COUNTIFS(Roster!$B$6:$B$45,$A9,Roster!$D$6:$D$45,"&lt;="&amp;I$5,Roster!$A$6:$A$45,"&lt;&gt;",Roster!$E$6:$E$45,"&lt;&gt;")+COUNTIFS(Roster!$B$6:$B$45,$A9,Roster!$D$6:$D$45,"",Roster!$C$6:$C$45,"Existing",Roster!$A$6:$A$45,"&lt;&gt;",Roster!$E$6:$E$45,"&lt;&gt;")</f>
        <v>1</v>
      </c>
      <c r="J9" s="42">
        <f>COUNTIFS(Roster!$B$6:$B$45,$A9,Roster!$D$6:$D$45,"&lt;="&amp;J$5,Roster!$A$6:$A$45,"&lt;&gt;",Roster!$E$6:$E$45,"&lt;&gt;")+COUNTIFS(Roster!$B$6:$B$45,$A9,Roster!$D$6:$D$45,"",Roster!$C$6:$C$45,"Existing",Roster!$A$6:$A$45,"&lt;&gt;",Roster!$E$6:$E$45,"&lt;&gt;")</f>
        <v>2</v>
      </c>
      <c r="K9" s="42">
        <f>COUNTIFS(Roster!$B$6:$B$45,$A9,Roster!$D$6:$D$45,"&lt;="&amp;K$5,Roster!$A$6:$A$45,"&lt;&gt;",Roster!$E$6:$E$45,"&lt;&gt;")+COUNTIFS(Roster!$B$6:$B$45,$A9,Roster!$D$6:$D$45,"",Roster!$C$6:$C$45,"Existing",Roster!$A$6:$A$45,"&lt;&gt;",Roster!$E$6:$E$45,"&lt;&gt;")</f>
        <v>2</v>
      </c>
      <c r="L9" s="42">
        <f>COUNTIFS(Roster!$B$6:$B$45,$A9,Roster!$D$6:$D$45,"&lt;="&amp;L$5,Roster!$A$6:$A$45,"&lt;&gt;",Roster!$E$6:$E$45,"&lt;&gt;")+COUNTIFS(Roster!$B$6:$B$45,$A9,Roster!$D$6:$D$45,"",Roster!$C$6:$C$45,"Existing",Roster!$A$6:$A$45,"&lt;&gt;",Roster!$E$6:$E$45,"&lt;&gt;")</f>
        <v>2</v>
      </c>
      <c r="M9" s="42">
        <f>COUNTIFS(Roster!$B$6:$B$45,$A9,Roster!$D$6:$D$45,"&lt;="&amp;M$5,Roster!$A$6:$A$45,"&lt;&gt;",Roster!$E$6:$E$45,"&lt;&gt;")+COUNTIFS(Roster!$B$6:$B$45,$A9,Roster!$D$6:$D$45,"",Roster!$C$6:$C$45,"Existing",Roster!$A$6:$A$45,"&lt;&gt;",Roster!$E$6:$E$45,"&lt;&gt;")</f>
        <v>2</v>
      </c>
      <c r="N9" s="42">
        <f>COUNTIFS(Roster!$B$6:$B$45,$A9,Roster!$D$6:$D$45,"&lt;="&amp;N$5,Roster!$A$6:$A$45,"&lt;&gt;",Roster!$E$6:$E$45,"&lt;&gt;")+COUNTIFS(Roster!$B$6:$B$45,$A9,Roster!$D$6:$D$45,"",Roster!$C$6:$C$45,"Existing",Roster!$A$6:$A$45,"&lt;&gt;",Roster!$E$6:$E$45,"&lt;&gt;")</f>
        <v>2</v>
      </c>
    </row>
    <row r="10" spans="1:15" x14ac:dyDescent="0.15">
      <c r="A10" s="41" t="s">
        <v>74</v>
      </c>
      <c r="C10" s="42">
        <f>COUNTIFS(Roster!$B$6:$B$45,$A10,Roster!$D$6:$D$45,"&lt;="&amp;C$5,Roster!$A$6:$A$45,"&lt;&gt;",Roster!$E$6:$E$45,"&lt;&gt;")+COUNTIFS(Roster!$B$6:$B$45,$A10,Roster!$D$6:$D$45,"",Roster!$C$6:$C$45,"Existing",Roster!$A$6:$A$45,"&lt;&gt;",Roster!$E$6:$E$45,"&lt;&gt;")</f>
        <v>1</v>
      </c>
      <c r="D10" s="42">
        <f>COUNTIFS(Roster!$B$6:$B$45,$A10,Roster!$D$6:$D$45,"&lt;="&amp;D$5,Roster!$A$6:$A$45,"&lt;&gt;",Roster!$E$6:$E$45,"&lt;&gt;")+COUNTIFS(Roster!$B$6:$B$45,$A10,Roster!$D$6:$D$45,"",Roster!$C$6:$C$45,"Existing",Roster!$A$6:$A$45,"&lt;&gt;",Roster!$E$6:$E$45,"&lt;&gt;")</f>
        <v>1</v>
      </c>
      <c r="E10" s="42">
        <f>COUNTIFS(Roster!$B$6:$B$45,$A10,Roster!$D$6:$D$45,"&lt;="&amp;E$5,Roster!$A$6:$A$45,"&lt;&gt;",Roster!$E$6:$E$45,"&lt;&gt;")+COUNTIFS(Roster!$B$6:$B$45,$A10,Roster!$D$6:$D$45,"",Roster!$C$6:$C$45,"Existing",Roster!$A$6:$A$45,"&lt;&gt;",Roster!$E$6:$E$45,"&lt;&gt;")</f>
        <v>1</v>
      </c>
      <c r="F10" s="42">
        <f>COUNTIFS(Roster!$B$6:$B$45,$A10,Roster!$D$6:$D$45,"&lt;="&amp;F$5,Roster!$A$6:$A$45,"&lt;&gt;",Roster!$E$6:$E$45,"&lt;&gt;")+COUNTIFS(Roster!$B$6:$B$45,$A10,Roster!$D$6:$D$45,"",Roster!$C$6:$C$45,"Existing",Roster!$A$6:$A$45,"&lt;&gt;",Roster!$E$6:$E$45,"&lt;&gt;")</f>
        <v>1</v>
      </c>
      <c r="G10" s="42">
        <f>COUNTIFS(Roster!$B$6:$B$45,$A10,Roster!$D$6:$D$45,"&lt;="&amp;G$5,Roster!$A$6:$A$45,"&lt;&gt;",Roster!$E$6:$E$45,"&lt;&gt;")+COUNTIFS(Roster!$B$6:$B$45,$A10,Roster!$D$6:$D$45,"",Roster!$C$6:$C$45,"Existing",Roster!$A$6:$A$45,"&lt;&gt;",Roster!$E$6:$E$45,"&lt;&gt;")</f>
        <v>1</v>
      </c>
      <c r="H10" s="42">
        <f>COUNTIFS(Roster!$B$6:$B$45,$A10,Roster!$D$6:$D$45,"&lt;="&amp;H$5,Roster!$A$6:$A$45,"&lt;&gt;",Roster!$E$6:$E$45,"&lt;&gt;")+COUNTIFS(Roster!$B$6:$B$45,$A10,Roster!$D$6:$D$45,"",Roster!$C$6:$C$45,"Existing",Roster!$A$6:$A$45,"&lt;&gt;",Roster!$E$6:$E$45,"&lt;&gt;")</f>
        <v>2</v>
      </c>
      <c r="I10" s="42">
        <f>COUNTIFS(Roster!$B$6:$B$45,$A10,Roster!$D$6:$D$45,"&lt;="&amp;I$5,Roster!$A$6:$A$45,"&lt;&gt;",Roster!$E$6:$E$45,"&lt;&gt;")+COUNTIFS(Roster!$B$6:$B$45,$A10,Roster!$D$6:$D$45,"",Roster!$C$6:$C$45,"Existing",Roster!$A$6:$A$45,"&lt;&gt;",Roster!$E$6:$E$45,"&lt;&gt;")</f>
        <v>2</v>
      </c>
      <c r="J10" s="42">
        <f>COUNTIFS(Roster!$B$6:$B$45,$A10,Roster!$D$6:$D$45,"&lt;="&amp;J$5,Roster!$A$6:$A$45,"&lt;&gt;",Roster!$E$6:$E$45,"&lt;&gt;")+COUNTIFS(Roster!$B$6:$B$45,$A10,Roster!$D$6:$D$45,"",Roster!$C$6:$C$45,"Existing",Roster!$A$6:$A$45,"&lt;&gt;",Roster!$E$6:$E$45,"&lt;&gt;")</f>
        <v>2</v>
      </c>
      <c r="K10" s="42">
        <f>COUNTIFS(Roster!$B$6:$B$45,$A10,Roster!$D$6:$D$45,"&lt;="&amp;K$5,Roster!$A$6:$A$45,"&lt;&gt;",Roster!$E$6:$E$45,"&lt;&gt;")+COUNTIFS(Roster!$B$6:$B$45,$A10,Roster!$D$6:$D$45,"",Roster!$C$6:$C$45,"Existing",Roster!$A$6:$A$45,"&lt;&gt;",Roster!$E$6:$E$45,"&lt;&gt;")</f>
        <v>2</v>
      </c>
      <c r="L10" s="42">
        <f>COUNTIFS(Roster!$B$6:$B$45,$A10,Roster!$D$6:$D$45,"&lt;="&amp;L$5,Roster!$A$6:$A$45,"&lt;&gt;",Roster!$E$6:$E$45,"&lt;&gt;")+COUNTIFS(Roster!$B$6:$B$45,$A10,Roster!$D$6:$D$45,"",Roster!$C$6:$C$45,"Existing",Roster!$A$6:$A$45,"&lt;&gt;",Roster!$E$6:$E$45,"&lt;&gt;")</f>
        <v>2</v>
      </c>
      <c r="M10" s="42">
        <f>COUNTIFS(Roster!$B$6:$B$45,$A10,Roster!$D$6:$D$45,"&lt;="&amp;M$5,Roster!$A$6:$A$45,"&lt;&gt;",Roster!$E$6:$E$45,"&lt;&gt;")+COUNTIFS(Roster!$B$6:$B$45,$A10,Roster!$D$6:$D$45,"",Roster!$C$6:$C$45,"Existing",Roster!$A$6:$A$45,"&lt;&gt;",Roster!$E$6:$E$45,"&lt;&gt;")</f>
        <v>2</v>
      </c>
      <c r="N10" s="42">
        <f>COUNTIFS(Roster!$B$6:$B$45,$A10,Roster!$D$6:$D$45,"&lt;="&amp;N$5,Roster!$A$6:$A$45,"&lt;&gt;",Roster!$E$6:$E$45,"&lt;&gt;")+COUNTIFS(Roster!$B$6:$B$45,$A10,Roster!$D$6:$D$45,"",Roster!$C$6:$C$45,"Existing",Roster!$A$6:$A$45,"&lt;&gt;",Roster!$E$6:$E$45,"&lt;&gt;")</f>
        <v>2</v>
      </c>
    </row>
    <row r="11" spans="1:15" x14ac:dyDescent="0.15">
      <c r="A11" s="41" t="s">
        <v>60</v>
      </c>
      <c r="C11" s="42">
        <f>COUNTIFS(Roster!$B$6:$B$45,$A11,Roster!$D$6:$D$45,"&lt;="&amp;C$5,Roster!$A$6:$A$45,"&lt;&gt;",Roster!$E$6:$E$45,"&lt;&gt;")+COUNTIFS(Roster!$B$6:$B$45,$A11,Roster!$D$6:$D$45,"",Roster!$C$6:$C$45,"Existing",Roster!$A$6:$A$45,"&lt;&gt;",Roster!$E$6:$E$45,"&lt;&gt;")</f>
        <v>2</v>
      </c>
      <c r="D11" s="42">
        <f>COUNTIFS(Roster!$B$6:$B$45,$A11,Roster!$D$6:$D$45,"&lt;="&amp;D$5,Roster!$A$6:$A$45,"&lt;&gt;",Roster!$E$6:$E$45,"&lt;&gt;")+COUNTIFS(Roster!$B$6:$B$45,$A11,Roster!$D$6:$D$45,"",Roster!$C$6:$C$45,"Existing",Roster!$A$6:$A$45,"&lt;&gt;",Roster!$E$6:$E$45,"&lt;&gt;")</f>
        <v>2</v>
      </c>
      <c r="E11" s="42">
        <f>COUNTIFS(Roster!$B$6:$B$45,$A11,Roster!$D$6:$D$45,"&lt;="&amp;E$5,Roster!$A$6:$A$45,"&lt;&gt;",Roster!$E$6:$E$45,"&lt;&gt;")+COUNTIFS(Roster!$B$6:$B$45,$A11,Roster!$D$6:$D$45,"",Roster!$C$6:$C$45,"Existing",Roster!$A$6:$A$45,"&lt;&gt;",Roster!$E$6:$E$45,"&lt;&gt;")</f>
        <v>2</v>
      </c>
      <c r="F11" s="42">
        <f>COUNTIFS(Roster!$B$6:$B$45,$A11,Roster!$D$6:$D$45,"&lt;="&amp;F$5,Roster!$A$6:$A$45,"&lt;&gt;",Roster!$E$6:$E$45,"&lt;&gt;")+COUNTIFS(Roster!$B$6:$B$45,$A11,Roster!$D$6:$D$45,"",Roster!$C$6:$C$45,"Existing",Roster!$A$6:$A$45,"&lt;&gt;",Roster!$E$6:$E$45,"&lt;&gt;")</f>
        <v>2</v>
      </c>
      <c r="G11" s="42">
        <f>COUNTIFS(Roster!$B$6:$B$45,$A11,Roster!$D$6:$D$45,"&lt;="&amp;G$5,Roster!$A$6:$A$45,"&lt;&gt;",Roster!$E$6:$E$45,"&lt;&gt;")+COUNTIFS(Roster!$B$6:$B$45,$A11,Roster!$D$6:$D$45,"",Roster!$C$6:$C$45,"Existing",Roster!$A$6:$A$45,"&lt;&gt;",Roster!$E$6:$E$45,"&lt;&gt;")</f>
        <v>2</v>
      </c>
      <c r="H11" s="42">
        <f>COUNTIFS(Roster!$B$6:$B$45,$A11,Roster!$D$6:$D$45,"&lt;="&amp;H$5,Roster!$A$6:$A$45,"&lt;&gt;",Roster!$E$6:$E$45,"&lt;&gt;")+COUNTIFS(Roster!$B$6:$B$45,$A11,Roster!$D$6:$D$45,"",Roster!$C$6:$C$45,"Existing",Roster!$A$6:$A$45,"&lt;&gt;",Roster!$E$6:$E$45,"&lt;&gt;")</f>
        <v>2</v>
      </c>
      <c r="I11" s="42">
        <f>COUNTIFS(Roster!$B$6:$B$45,$A11,Roster!$D$6:$D$45,"&lt;="&amp;I$5,Roster!$A$6:$A$45,"&lt;&gt;",Roster!$E$6:$E$45,"&lt;&gt;")+COUNTIFS(Roster!$B$6:$B$45,$A11,Roster!$D$6:$D$45,"",Roster!$C$6:$C$45,"Existing",Roster!$A$6:$A$45,"&lt;&gt;",Roster!$E$6:$E$45,"&lt;&gt;")</f>
        <v>2</v>
      </c>
      <c r="J11" s="42">
        <f>COUNTIFS(Roster!$B$6:$B$45,$A11,Roster!$D$6:$D$45,"&lt;="&amp;J$5,Roster!$A$6:$A$45,"&lt;&gt;",Roster!$E$6:$E$45,"&lt;&gt;")+COUNTIFS(Roster!$B$6:$B$45,$A11,Roster!$D$6:$D$45,"",Roster!$C$6:$C$45,"Existing",Roster!$A$6:$A$45,"&lt;&gt;",Roster!$E$6:$E$45,"&lt;&gt;")</f>
        <v>2</v>
      </c>
      <c r="K11" s="42">
        <f>COUNTIFS(Roster!$B$6:$B$45,$A11,Roster!$D$6:$D$45,"&lt;="&amp;K$5,Roster!$A$6:$A$45,"&lt;&gt;",Roster!$E$6:$E$45,"&lt;&gt;")+COUNTIFS(Roster!$B$6:$B$45,$A11,Roster!$D$6:$D$45,"",Roster!$C$6:$C$45,"Existing",Roster!$A$6:$A$45,"&lt;&gt;",Roster!$E$6:$E$45,"&lt;&gt;")</f>
        <v>2</v>
      </c>
      <c r="L11" s="42">
        <f>COUNTIFS(Roster!$B$6:$B$45,$A11,Roster!$D$6:$D$45,"&lt;="&amp;L$5,Roster!$A$6:$A$45,"&lt;&gt;",Roster!$E$6:$E$45,"&lt;&gt;")+COUNTIFS(Roster!$B$6:$B$45,$A11,Roster!$D$6:$D$45,"",Roster!$C$6:$C$45,"Existing",Roster!$A$6:$A$45,"&lt;&gt;",Roster!$E$6:$E$45,"&lt;&gt;")</f>
        <v>2</v>
      </c>
      <c r="M11" s="42">
        <f>COUNTIFS(Roster!$B$6:$B$45,$A11,Roster!$D$6:$D$45,"&lt;="&amp;M$5,Roster!$A$6:$A$45,"&lt;&gt;",Roster!$E$6:$E$45,"&lt;&gt;")+COUNTIFS(Roster!$B$6:$B$45,$A11,Roster!$D$6:$D$45,"",Roster!$C$6:$C$45,"Existing",Roster!$A$6:$A$45,"&lt;&gt;",Roster!$E$6:$E$45,"&lt;&gt;")</f>
        <v>2</v>
      </c>
      <c r="N11" s="42">
        <f>COUNTIFS(Roster!$B$6:$B$45,$A11,Roster!$D$6:$D$45,"&lt;="&amp;N$5,Roster!$A$6:$A$45,"&lt;&gt;",Roster!$E$6:$E$45,"&lt;&gt;")+COUNTIFS(Roster!$B$6:$B$45,$A11,Roster!$D$6:$D$45,"",Roster!$C$6:$C$45,"Existing",Roster!$A$6:$A$45,"&lt;&gt;",Roster!$E$6:$E$45,"&lt;&gt;")</f>
        <v>2</v>
      </c>
    </row>
    <row r="12" spans="1:15" ht="15" thickBot="1" x14ac:dyDescent="0.2">
      <c r="A12" s="44" t="s">
        <v>94</v>
      </c>
      <c r="C12" s="48">
        <f t="shared" ref="C12:N12" si="0">SUM(C7:C11)</f>
        <v>12</v>
      </c>
      <c r="D12" s="48">
        <f t="shared" si="0"/>
        <v>13</v>
      </c>
      <c r="E12" s="48">
        <f t="shared" si="0"/>
        <v>14</v>
      </c>
      <c r="F12" s="48">
        <f t="shared" si="0"/>
        <v>15</v>
      </c>
      <c r="G12" s="48">
        <f t="shared" si="0"/>
        <v>16</v>
      </c>
      <c r="H12" s="48">
        <f t="shared" si="0"/>
        <v>17</v>
      </c>
      <c r="I12" s="48">
        <f t="shared" si="0"/>
        <v>18</v>
      </c>
      <c r="J12" s="48">
        <f t="shared" si="0"/>
        <v>19</v>
      </c>
      <c r="K12" s="48">
        <f t="shared" si="0"/>
        <v>19</v>
      </c>
      <c r="L12" s="48">
        <f t="shared" si="0"/>
        <v>20</v>
      </c>
      <c r="M12" s="48">
        <f t="shared" si="0"/>
        <v>20</v>
      </c>
      <c r="N12" s="48">
        <f t="shared" si="0"/>
        <v>20</v>
      </c>
      <c r="O12" s="48">
        <f>N12</f>
        <v>20</v>
      </c>
    </row>
    <row r="14" spans="1:15" x14ac:dyDescent="0.15">
      <c r="A14" s="8" t="s">
        <v>95</v>
      </c>
    </row>
    <row r="15" spans="1:15" x14ac:dyDescent="0.15">
      <c r="A15" s="41" t="s">
        <v>64</v>
      </c>
      <c r="C15" s="43">
        <f>SUMIF('Monthly Cost'!$B$6:$B$45,$A15,'Monthly Cost'!C$6:C$45)</f>
        <v>87737.5</v>
      </c>
      <c r="D15" s="43">
        <f>SUMIF('Monthly Cost'!$B$6:$B$45,$A15,'Monthly Cost'!D$6:D$45)</f>
        <v>112679.16666666667</v>
      </c>
      <c r="E15" s="43">
        <f>SUMIF('Monthly Cost'!$B$6:$B$45,$A15,'Monthly Cost'!E$6:E$45)</f>
        <v>104704.16666666667</v>
      </c>
      <c r="F15" s="43">
        <f>SUMIF('Monthly Cost'!$B$6:$B$45,$A15,'Monthly Cost'!F$6:F$45)</f>
        <v>127041.66666666667</v>
      </c>
      <c r="G15" s="43">
        <f>SUMIF('Monthly Cost'!$B$6:$B$45,$A15,'Monthly Cost'!G$6:G$45)</f>
        <v>119066.66666666667</v>
      </c>
      <c r="H15" s="43">
        <f>SUMIF('Monthly Cost'!$B$6:$B$45,$A15,'Monthly Cost'!H$6:H$45)</f>
        <v>119066.66666666667</v>
      </c>
      <c r="I15" s="43">
        <f>SUMIF('Monthly Cost'!$B$6:$B$45,$A15,'Monthly Cost'!I$6:I$45)</f>
        <v>119066.66666666667</v>
      </c>
      <c r="J15" s="43">
        <f>SUMIF('Monthly Cost'!$B$6:$B$45,$A15,'Monthly Cost'!J$6:J$45)</f>
        <v>119066.66666666667</v>
      </c>
      <c r="K15" s="43">
        <f>SUMIF('Monthly Cost'!$B$6:$B$45,$A15,'Monthly Cost'!K$6:K$45)</f>
        <v>119066.66666666667</v>
      </c>
      <c r="L15" s="43">
        <f>SUMIF('Monthly Cost'!$B$6:$B$45,$A15,'Monthly Cost'!L$6:L$45)</f>
        <v>141404.16666666669</v>
      </c>
      <c r="M15" s="43">
        <f>SUMIF('Monthly Cost'!$B$6:$B$45,$A15,'Monthly Cost'!M$6:M$45)</f>
        <v>133429.16666666669</v>
      </c>
      <c r="N15" s="43">
        <f>SUMIF('Monthly Cost'!$B$6:$B$45,$A15,'Monthly Cost'!N$6:N$45)</f>
        <v>133429.16666666669</v>
      </c>
      <c r="O15" s="43">
        <f>SUMIF('Monthly Cost'!$B$6:$B$45,$A15,'Monthly Cost'!O$6:O$45)</f>
        <v>1435758.3333333333</v>
      </c>
    </row>
    <row r="16" spans="1:15" x14ac:dyDescent="0.15">
      <c r="A16" s="41" t="s">
        <v>68</v>
      </c>
      <c r="C16" s="43">
        <f>SUMIF('Monthly Cost'!$B$6:$B$45,$A16,'Monthly Cost'!C$6:C$45)</f>
        <v>25027.083333333336</v>
      </c>
      <c r="D16" s="43">
        <f>SUMIF('Monthly Cost'!$B$6:$B$45,$A16,'Monthly Cost'!D$6:D$45)</f>
        <v>25027.083333333336</v>
      </c>
      <c r="E16" s="43">
        <f>SUMIF('Monthly Cost'!$B$6:$B$45,$A16,'Monthly Cost'!E$6:E$45)</f>
        <v>48927.083333333336</v>
      </c>
      <c r="F16" s="43">
        <f>SUMIF('Monthly Cost'!$B$6:$B$45,$A16,'Monthly Cost'!F$6:F$45)</f>
        <v>40952.083333333336</v>
      </c>
      <c r="G16" s="43">
        <f>SUMIF('Monthly Cost'!$B$6:$B$45,$A16,'Monthly Cost'!G$6:G$45)</f>
        <v>58029.166666666672</v>
      </c>
      <c r="H16" s="43">
        <f>SUMIF('Monthly Cost'!$B$6:$B$45,$A16,'Monthly Cost'!H$6:H$45)</f>
        <v>50054.166666666672</v>
      </c>
      <c r="I16" s="43">
        <f>SUMIF('Monthly Cost'!$B$6:$B$45,$A16,'Monthly Cost'!I$6:I$45)</f>
        <v>73954.166666666672</v>
      </c>
      <c r="J16" s="43">
        <f>SUMIF('Monthly Cost'!$B$6:$B$45,$A16,'Monthly Cost'!J$6:J$45)</f>
        <v>65979.166666666672</v>
      </c>
      <c r="K16" s="43">
        <f>SUMIF('Monthly Cost'!$B$6:$B$45,$A16,'Monthly Cost'!K$6:K$45)</f>
        <v>65979.166666666672</v>
      </c>
      <c r="L16" s="43">
        <f>SUMIF('Monthly Cost'!$B$6:$B$45,$A16,'Monthly Cost'!L$6:L$45)</f>
        <v>65979.166666666672</v>
      </c>
      <c r="M16" s="43">
        <f>SUMIF('Monthly Cost'!$B$6:$B$45,$A16,'Monthly Cost'!M$6:M$45)</f>
        <v>65979.166666666672</v>
      </c>
      <c r="N16" s="43">
        <f>SUMIF('Monthly Cost'!$B$6:$B$45,$A16,'Monthly Cost'!N$6:N$45)</f>
        <v>65979.166666666672</v>
      </c>
      <c r="O16" s="43">
        <f>SUMIF('Monthly Cost'!$B$6:$B$45,$A16,'Monthly Cost'!O$6:O$45)</f>
        <v>651866.66666666663</v>
      </c>
    </row>
    <row r="17" spans="1:15" x14ac:dyDescent="0.15">
      <c r="A17" s="41" t="s">
        <v>72</v>
      </c>
      <c r="C17" s="43">
        <f>SUMIF('Monthly Cost'!$B$6:$B$45,$A17,'Monthly Cost'!C$6:C$45)</f>
        <v>11758.333333333334</v>
      </c>
      <c r="D17" s="43">
        <f>SUMIF('Monthly Cost'!$B$6:$B$45,$A17,'Monthly Cost'!D$6:D$45)</f>
        <v>11758.333333333334</v>
      </c>
      <c r="E17" s="43">
        <f>SUMIF('Monthly Cost'!$B$6:$B$45,$A17,'Monthly Cost'!E$6:E$45)</f>
        <v>11758.333333333334</v>
      </c>
      <c r="F17" s="43">
        <f>SUMIF('Monthly Cost'!$B$6:$B$45,$A17,'Monthly Cost'!F$6:F$45)</f>
        <v>11758.333333333334</v>
      </c>
      <c r="G17" s="43">
        <f>SUMIF('Monthly Cost'!$B$6:$B$45,$A17,'Monthly Cost'!G$6:G$45)</f>
        <v>11758.333333333334</v>
      </c>
      <c r="H17" s="43">
        <f>SUMIF('Monthly Cost'!$B$6:$B$45,$A17,'Monthly Cost'!H$6:H$45)</f>
        <v>11758.333333333334</v>
      </c>
      <c r="I17" s="43">
        <f>SUMIF('Monthly Cost'!$B$6:$B$45,$A17,'Monthly Cost'!I$6:I$45)</f>
        <v>11758.333333333334</v>
      </c>
      <c r="J17" s="43">
        <f>SUMIF('Monthly Cost'!$B$6:$B$45,$A17,'Monthly Cost'!J$6:J$45)</f>
        <v>32012.5</v>
      </c>
      <c r="K17" s="43">
        <f>SUMIF('Monthly Cost'!$B$6:$B$45,$A17,'Monthly Cost'!K$6:K$45)</f>
        <v>24037.5</v>
      </c>
      <c r="L17" s="43">
        <f>SUMIF('Monthly Cost'!$B$6:$B$45,$A17,'Monthly Cost'!L$6:L$45)</f>
        <v>24037.5</v>
      </c>
      <c r="M17" s="43">
        <f>SUMIF('Monthly Cost'!$B$6:$B$45,$A17,'Monthly Cost'!M$6:M$45)</f>
        <v>24037.5</v>
      </c>
      <c r="N17" s="43">
        <f>SUMIF('Monthly Cost'!$B$6:$B$45,$A17,'Monthly Cost'!N$6:N$45)</f>
        <v>24037.5</v>
      </c>
      <c r="O17" s="43">
        <f>SUMIF('Monthly Cost'!$B$6:$B$45,$A17,'Monthly Cost'!O$6:O$45)</f>
        <v>210470.83333333331</v>
      </c>
    </row>
    <row r="18" spans="1:15" x14ac:dyDescent="0.15">
      <c r="A18" s="41" t="s">
        <v>74</v>
      </c>
      <c r="C18" s="43">
        <f>SUMIF('Monthly Cost'!$B$6:$B$45,$A18,'Monthly Cost'!C$6:C$45)</f>
        <v>9675</v>
      </c>
      <c r="D18" s="43">
        <f>SUMIF('Monthly Cost'!$B$6:$B$45,$A18,'Monthly Cost'!D$6:D$45)</f>
        <v>9675</v>
      </c>
      <c r="E18" s="43">
        <f>SUMIF('Monthly Cost'!$B$6:$B$45,$A18,'Monthly Cost'!E$6:E$45)</f>
        <v>9675</v>
      </c>
      <c r="F18" s="43">
        <f>SUMIF('Monthly Cost'!$B$6:$B$45,$A18,'Monthly Cost'!F$6:F$45)</f>
        <v>9675</v>
      </c>
      <c r="G18" s="43">
        <f>SUMIF('Monthly Cost'!$B$6:$B$45,$A18,'Monthly Cost'!G$6:G$45)</f>
        <v>9675</v>
      </c>
      <c r="H18" s="43">
        <f>SUMIF('Monthly Cost'!$B$6:$B$45,$A18,'Monthly Cost'!H$6:H$45)</f>
        <v>25762.5</v>
      </c>
      <c r="I18" s="43">
        <f>SUMIF('Monthly Cost'!$B$6:$B$45,$A18,'Monthly Cost'!I$6:I$45)</f>
        <v>17787.5</v>
      </c>
      <c r="J18" s="43">
        <f>SUMIF('Monthly Cost'!$B$6:$B$45,$A18,'Monthly Cost'!J$6:J$45)</f>
        <v>17787.5</v>
      </c>
      <c r="K18" s="43">
        <f>SUMIF('Monthly Cost'!$B$6:$B$45,$A18,'Monthly Cost'!K$6:K$45)</f>
        <v>17787.5</v>
      </c>
      <c r="L18" s="43">
        <f>SUMIF('Monthly Cost'!$B$6:$B$45,$A18,'Monthly Cost'!L$6:L$45)</f>
        <v>17787.5</v>
      </c>
      <c r="M18" s="43">
        <f>SUMIF('Monthly Cost'!$B$6:$B$45,$A18,'Monthly Cost'!M$6:M$45)</f>
        <v>17787.5</v>
      </c>
      <c r="N18" s="43">
        <f>SUMIF('Monthly Cost'!$B$6:$B$45,$A18,'Monthly Cost'!N$6:N$45)</f>
        <v>17787.5</v>
      </c>
      <c r="O18" s="43">
        <f>SUMIF('Monthly Cost'!$B$6:$B$45,$A18,'Monthly Cost'!O$6:O$45)</f>
        <v>180862.5</v>
      </c>
    </row>
    <row r="19" spans="1:15" x14ac:dyDescent="0.15">
      <c r="A19" s="41" t="s">
        <v>60</v>
      </c>
      <c r="C19" s="43">
        <f>SUMIF('Monthly Cost'!$B$6:$B$45,$A19,'Monthly Cost'!C$6:C$45)</f>
        <v>26120.833333333336</v>
      </c>
      <c r="D19" s="43">
        <f>SUMIF('Monthly Cost'!$B$6:$B$45,$A19,'Monthly Cost'!D$6:D$45)</f>
        <v>26120.833333333336</v>
      </c>
      <c r="E19" s="43">
        <f>SUMIF('Monthly Cost'!$B$6:$B$45,$A19,'Monthly Cost'!E$6:E$45)</f>
        <v>26120.833333333336</v>
      </c>
      <c r="F19" s="43">
        <f>SUMIF('Monthly Cost'!$B$6:$B$45,$A19,'Monthly Cost'!F$6:F$45)</f>
        <v>26120.833333333336</v>
      </c>
      <c r="G19" s="43">
        <f>SUMIF('Monthly Cost'!$B$6:$B$45,$A19,'Monthly Cost'!G$6:G$45)</f>
        <v>26120.833333333336</v>
      </c>
      <c r="H19" s="43">
        <f>SUMIF('Monthly Cost'!$B$6:$B$45,$A19,'Monthly Cost'!H$6:H$45)</f>
        <v>26120.833333333336</v>
      </c>
      <c r="I19" s="43">
        <f>SUMIF('Monthly Cost'!$B$6:$B$45,$A19,'Monthly Cost'!I$6:I$45)</f>
        <v>26120.833333333336</v>
      </c>
      <c r="J19" s="43">
        <f>SUMIF('Monthly Cost'!$B$6:$B$45,$A19,'Monthly Cost'!J$6:J$45)</f>
        <v>26120.833333333336</v>
      </c>
      <c r="K19" s="43">
        <f>SUMIF('Monthly Cost'!$B$6:$B$45,$A19,'Monthly Cost'!K$6:K$45)</f>
        <v>26120.833333333336</v>
      </c>
      <c r="L19" s="43">
        <f>SUMIF('Monthly Cost'!$B$6:$B$45,$A19,'Monthly Cost'!L$6:L$45)</f>
        <v>26120.833333333336</v>
      </c>
      <c r="M19" s="43">
        <f>SUMIF('Monthly Cost'!$B$6:$B$45,$A19,'Monthly Cost'!M$6:M$45)</f>
        <v>26120.833333333336</v>
      </c>
      <c r="N19" s="43">
        <f>SUMIF('Monthly Cost'!$B$6:$B$45,$A19,'Monthly Cost'!N$6:N$45)</f>
        <v>26120.833333333336</v>
      </c>
      <c r="O19" s="43">
        <f>SUMIF('Monthly Cost'!$B$6:$B$45,$A19,'Monthly Cost'!O$6:O$45)</f>
        <v>313450</v>
      </c>
    </row>
    <row r="20" spans="1:15" x14ac:dyDescent="0.15">
      <c r="A20" s="41" t="s">
        <v>96</v>
      </c>
      <c r="C20" s="43">
        <f>'Monthly Cost'!C46-SUM(C15:C19)</f>
        <v>0</v>
      </c>
      <c r="D20" s="43">
        <f>'Monthly Cost'!D46-SUM(D15:D19)</f>
        <v>0</v>
      </c>
      <c r="E20" s="43">
        <f>'Monthly Cost'!E46-SUM(E15:E19)</f>
        <v>0</v>
      </c>
      <c r="F20" s="43">
        <f>'Monthly Cost'!F46-SUM(F15:F19)</f>
        <v>0</v>
      </c>
      <c r="G20" s="43">
        <f>'Monthly Cost'!G46-SUM(G15:G19)</f>
        <v>0</v>
      </c>
      <c r="H20" s="43">
        <f>'Monthly Cost'!H46-SUM(H15:H19)</f>
        <v>0</v>
      </c>
      <c r="I20" s="43">
        <f>'Monthly Cost'!I46-SUM(I15:I19)</f>
        <v>0</v>
      </c>
      <c r="J20" s="43">
        <f>'Monthly Cost'!J46-SUM(J15:J19)</f>
        <v>0</v>
      </c>
      <c r="K20" s="43">
        <f>'Monthly Cost'!K46-SUM(K15:K19)</f>
        <v>0</v>
      </c>
      <c r="L20" s="43">
        <f>'Monthly Cost'!L46-SUM(L15:L19)</f>
        <v>0</v>
      </c>
      <c r="M20" s="43">
        <f>'Monthly Cost'!M46-SUM(M15:M19)</f>
        <v>0</v>
      </c>
      <c r="N20" s="43">
        <f>'Monthly Cost'!N46-SUM(N15:N19)</f>
        <v>0</v>
      </c>
      <c r="O20" s="43">
        <f>'Monthly Cost'!O46-SUM(O15:O19)</f>
        <v>0</v>
      </c>
    </row>
    <row r="21" spans="1:15" ht="15" thickBot="1" x14ac:dyDescent="0.2">
      <c r="A21" s="44" t="s">
        <v>85</v>
      </c>
      <c r="C21" s="45">
        <f>'Monthly Cost'!C46</f>
        <v>160318.75</v>
      </c>
      <c r="D21" s="45">
        <f>'Monthly Cost'!D46</f>
        <v>185260.41666666666</v>
      </c>
      <c r="E21" s="45">
        <f>'Monthly Cost'!E46</f>
        <v>201185.41666666666</v>
      </c>
      <c r="F21" s="45">
        <f>'Monthly Cost'!F46</f>
        <v>215547.91666666666</v>
      </c>
      <c r="G21" s="45">
        <f>'Monthly Cost'!G46</f>
        <v>224650</v>
      </c>
      <c r="H21" s="45">
        <f>'Monthly Cost'!H46</f>
        <v>232762.5</v>
      </c>
      <c r="I21" s="45">
        <f>'Monthly Cost'!I46</f>
        <v>248687.5</v>
      </c>
      <c r="J21" s="45">
        <f>'Monthly Cost'!J46</f>
        <v>260966.66666666666</v>
      </c>
      <c r="K21" s="45">
        <f>'Monthly Cost'!K46</f>
        <v>252991.66666666666</v>
      </c>
      <c r="L21" s="45">
        <f>'Monthly Cost'!L46</f>
        <v>275329.16666666663</v>
      </c>
      <c r="M21" s="45">
        <f>'Monthly Cost'!M46</f>
        <v>267354.16666666663</v>
      </c>
      <c r="N21" s="45">
        <f>'Monthly Cost'!N46</f>
        <v>267354.16666666663</v>
      </c>
      <c r="O21" s="45">
        <f>'Monthly Cost'!O46</f>
        <v>2792408.3333333335</v>
      </c>
    </row>
    <row r="23" spans="1:15" x14ac:dyDescent="0.15">
      <c r="A23" s="8" t="s">
        <v>97</v>
      </c>
    </row>
    <row r="24" spans="1:15" x14ac:dyDescent="0.15">
      <c r="A24" s="40" t="s">
        <v>98</v>
      </c>
      <c r="C24" s="43">
        <f>Assumptions!$C$13*(1+Assumptions!$C$14)^(C$5-1)</f>
        <v>150000</v>
      </c>
      <c r="D24" s="43">
        <f>Assumptions!$C$13*(1+Assumptions!$C$14)^(D$5-1)</f>
        <v>156000</v>
      </c>
      <c r="E24" s="43">
        <f>Assumptions!$C$13*(1+Assumptions!$C$14)^(E$5-1)</f>
        <v>162240.00000000003</v>
      </c>
      <c r="F24" s="43">
        <f>Assumptions!$C$13*(1+Assumptions!$C$14)^(F$5-1)</f>
        <v>168729.60000000001</v>
      </c>
      <c r="G24" s="43">
        <f>Assumptions!$C$13*(1+Assumptions!$C$14)^(G$5-1)</f>
        <v>175478.78400000004</v>
      </c>
      <c r="H24" s="43">
        <f>Assumptions!$C$13*(1+Assumptions!$C$14)^(H$5-1)</f>
        <v>182497.93536000006</v>
      </c>
      <c r="I24" s="43">
        <f>Assumptions!$C$13*(1+Assumptions!$C$14)^(I$5-1)</f>
        <v>189797.85277440006</v>
      </c>
      <c r="J24" s="43">
        <f>Assumptions!$C$13*(1+Assumptions!$C$14)^(J$5-1)</f>
        <v>197389.76688537604</v>
      </c>
      <c r="K24" s="43">
        <f>Assumptions!$C$13*(1+Assumptions!$C$14)^(K$5-1)</f>
        <v>205285.3575607911</v>
      </c>
      <c r="L24" s="43">
        <f>Assumptions!$C$13*(1+Assumptions!$C$14)^(L$5-1)</f>
        <v>213496.77186322279</v>
      </c>
      <c r="M24" s="43">
        <f>Assumptions!$C$13*(1+Assumptions!$C$14)^(M$5-1)</f>
        <v>222036.64273775168</v>
      </c>
      <c r="N24" s="43">
        <f>Assumptions!$C$13*(1+Assumptions!$C$14)^(N$5-1)</f>
        <v>230918.10844726174</v>
      </c>
      <c r="O24" s="43">
        <f>SUM(C24:N24)</f>
        <v>2253870.8196288035</v>
      </c>
    </row>
    <row r="25" spans="1:15" x14ac:dyDescent="0.15">
      <c r="A25" s="40" t="s">
        <v>99</v>
      </c>
      <c r="C25" s="43">
        <f t="shared" ref="C25:O25" si="1">-C21</f>
        <v>-160318.75</v>
      </c>
      <c r="D25" s="43">
        <f t="shared" si="1"/>
        <v>-185260.41666666666</v>
      </c>
      <c r="E25" s="43">
        <f t="shared" si="1"/>
        <v>-201185.41666666666</v>
      </c>
      <c r="F25" s="43">
        <f t="shared" si="1"/>
        <v>-215547.91666666666</v>
      </c>
      <c r="G25" s="43">
        <f t="shared" si="1"/>
        <v>-224650</v>
      </c>
      <c r="H25" s="43">
        <f t="shared" si="1"/>
        <v>-232762.5</v>
      </c>
      <c r="I25" s="43">
        <f t="shared" si="1"/>
        <v>-248687.5</v>
      </c>
      <c r="J25" s="43">
        <f t="shared" si="1"/>
        <v>-260966.66666666666</v>
      </c>
      <c r="K25" s="43">
        <f t="shared" si="1"/>
        <v>-252991.66666666666</v>
      </c>
      <c r="L25" s="43">
        <f t="shared" si="1"/>
        <v>-275329.16666666663</v>
      </c>
      <c r="M25" s="43">
        <f t="shared" si="1"/>
        <v>-267354.16666666663</v>
      </c>
      <c r="N25" s="43">
        <f t="shared" si="1"/>
        <v>-267354.16666666663</v>
      </c>
      <c r="O25" s="43">
        <f t="shared" si="1"/>
        <v>-2792408.3333333335</v>
      </c>
    </row>
    <row r="26" spans="1:15" x14ac:dyDescent="0.15">
      <c r="A26" s="40" t="s">
        <v>100</v>
      </c>
      <c r="C26" s="43">
        <f>-Assumptions!$C$15</f>
        <v>-60000</v>
      </c>
      <c r="D26" s="43">
        <f>-Assumptions!$C$15</f>
        <v>-60000</v>
      </c>
      <c r="E26" s="43">
        <f>-Assumptions!$C$15</f>
        <v>-60000</v>
      </c>
      <c r="F26" s="43">
        <f>-Assumptions!$C$15</f>
        <v>-60000</v>
      </c>
      <c r="G26" s="43">
        <f>-Assumptions!$C$15</f>
        <v>-60000</v>
      </c>
      <c r="H26" s="43">
        <f>-Assumptions!$C$15</f>
        <v>-60000</v>
      </c>
      <c r="I26" s="43">
        <f>-Assumptions!$C$15</f>
        <v>-60000</v>
      </c>
      <c r="J26" s="43">
        <f>-Assumptions!$C$15</f>
        <v>-60000</v>
      </c>
      <c r="K26" s="43">
        <f>-Assumptions!$C$15</f>
        <v>-60000</v>
      </c>
      <c r="L26" s="43">
        <f>-Assumptions!$C$15</f>
        <v>-60000</v>
      </c>
      <c r="M26" s="43">
        <f>-Assumptions!$C$15</f>
        <v>-60000</v>
      </c>
      <c r="N26" s="43">
        <f>-Assumptions!$C$15</f>
        <v>-60000</v>
      </c>
      <c r="O26" s="43">
        <f>SUM(C26:N26)</f>
        <v>-720000</v>
      </c>
    </row>
    <row r="27" spans="1:15" ht="15" thickBot="1" x14ac:dyDescent="0.2">
      <c r="A27" s="44" t="s">
        <v>101</v>
      </c>
      <c r="C27" s="45">
        <f t="shared" ref="C27:O27" si="2">C24+C25+C26</f>
        <v>-70318.75</v>
      </c>
      <c r="D27" s="45">
        <f t="shared" si="2"/>
        <v>-89260.416666666657</v>
      </c>
      <c r="E27" s="45">
        <f t="shared" si="2"/>
        <v>-98945.416666666628</v>
      </c>
      <c r="F27" s="45">
        <f t="shared" si="2"/>
        <v>-106818.31666666665</v>
      </c>
      <c r="G27" s="45">
        <f t="shared" si="2"/>
        <v>-109171.21599999996</v>
      </c>
      <c r="H27" s="45">
        <f t="shared" si="2"/>
        <v>-110264.56463999994</v>
      </c>
      <c r="I27" s="45">
        <f t="shared" si="2"/>
        <v>-118889.64722559994</v>
      </c>
      <c r="J27" s="45">
        <f t="shared" si="2"/>
        <v>-123576.89978129062</v>
      </c>
      <c r="K27" s="45">
        <f t="shared" si="2"/>
        <v>-107706.30910587555</v>
      </c>
      <c r="L27" s="45">
        <f t="shared" si="2"/>
        <v>-121832.39480344384</v>
      </c>
      <c r="M27" s="45">
        <f t="shared" si="2"/>
        <v>-105317.52392891495</v>
      </c>
      <c r="N27" s="45">
        <f t="shared" si="2"/>
        <v>-96436.058219404891</v>
      </c>
      <c r="O27" s="45">
        <f t="shared" si="2"/>
        <v>-1258537.51370453</v>
      </c>
    </row>
    <row r="28" spans="1:15" ht="15" thickBot="1" x14ac:dyDescent="0.2">
      <c r="A28" s="46" t="s">
        <v>102</v>
      </c>
      <c r="C28" s="47">
        <f>Assumptions!$C$12+C27</f>
        <v>2929681.25</v>
      </c>
      <c r="D28" s="47">
        <f t="shared" ref="D28:N28" si="3">C28+D27</f>
        <v>2840420.8333333335</v>
      </c>
      <c r="E28" s="47">
        <f t="shared" si="3"/>
        <v>2741475.416666667</v>
      </c>
      <c r="F28" s="47">
        <f t="shared" si="3"/>
        <v>2634657.1000000006</v>
      </c>
      <c r="G28" s="47">
        <f t="shared" si="3"/>
        <v>2525485.8840000005</v>
      </c>
      <c r="H28" s="47">
        <f t="shared" si="3"/>
        <v>2415221.3193600005</v>
      </c>
      <c r="I28" s="47">
        <f t="shared" si="3"/>
        <v>2296331.6721344008</v>
      </c>
      <c r="J28" s="47">
        <f t="shared" si="3"/>
        <v>2172754.7723531104</v>
      </c>
      <c r="K28" s="47">
        <f t="shared" si="3"/>
        <v>2065048.4632472349</v>
      </c>
      <c r="L28" s="47">
        <f t="shared" si="3"/>
        <v>1943216.068443791</v>
      </c>
      <c r="M28" s="47">
        <f t="shared" si="3"/>
        <v>1837898.5445148761</v>
      </c>
      <c r="N28" s="47">
        <f t="shared" si="3"/>
        <v>1741462.4862954712</v>
      </c>
      <c r="O28" s="47">
        <f>N28</f>
        <v>1741462.4862954712</v>
      </c>
    </row>
    <row r="29" spans="1:15" x14ac:dyDescent="0.15">
      <c r="A29" s="40" t="s">
        <v>103</v>
      </c>
      <c r="C29" s="20">
        <f>'Monthly Cost'!C89</f>
        <v>0</v>
      </c>
      <c r="D29" s="20">
        <f>'Monthly Cost'!D89</f>
        <v>7975</v>
      </c>
      <c r="E29" s="20">
        <f>'Monthly Cost'!E89</f>
        <v>7975</v>
      </c>
      <c r="F29" s="20">
        <f>'Monthly Cost'!F89</f>
        <v>7975</v>
      </c>
      <c r="G29" s="20">
        <f>'Monthly Cost'!G89</f>
        <v>7975</v>
      </c>
      <c r="H29" s="20">
        <f>'Monthly Cost'!H89</f>
        <v>7975</v>
      </c>
      <c r="I29" s="20">
        <f>'Monthly Cost'!I89</f>
        <v>7975</v>
      </c>
      <c r="J29" s="20">
        <f>'Monthly Cost'!J89</f>
        <v>7975</v>
      </c>
      <c r="K29" s="20">
        <f>'Monthly Cost'!K89</f>
        <v>0</v>
      </c>
      <c r="L29" s="20">
        <f>'Monthly Cost'!L89</f>
        <v>7975</v>
      </c>
      <c r="M29" s="20">
        <f>'Monthly Cost'!M89</f>
        <v>0</v>
      </c>
      <c r="N29" s="20">
        <f>'Monthly Cost'!N89</f>
        <v>0</v>
      </c>
      <c r="O29" s="20">
        <f>'Monthly Cost'!O89</f>
        <v>63800</v>
      </c>
    </row>
    <row r="30" spans="1:15" x14ac:dyDescent="0.15">
      <c r="A30" s="40" t="s">
        <v>104</v>
      </c>
      <c r="C30" s="43">
        <f t="shared" ref="C30:N30" si="4">C27+C29</f>
        <v>-70318.75</v>
      </c>
      <c r="D30" s="43">
        <f t="shared" si="4"/>
        <v>-81285.416666666657</v>
      </c>
      <c r="E30" s="43">
        <f t="shared" si="4"/>
        <v>-90970.416666666628</v>
      </c>
      <c r="F30" s="43">
        <f t="shared" si="4"/>
        <v>-98843.316666666651</v>
      </c>
      <c r="G30" s="43">
        <f t="shared" si="4"/>
        <v>-101196.21599999996</v>
      </c>
      <c r="H30" s="43">
        <f t="shared" si="4"/>
        <v>-102289.56463999994</v>
      </c>
      <c r="I30" s="43">
        <f t="shared" si="4"/>
        <v>-110914.64722559994</v>
      </c>
      <c r="J30" s="43">
        <f t="shared" si="4"/>
        <v>-115601.89978129062</v>
      </c>
      <c r="K30" s="43">
        <f t="shared" si="4"/>
        <v>-107706.30910587555</v>
      </c>
      <c r="L30" s="43">
        <f t="shared" si="4"/>
        <v>-113857.39480344384</v>
      </c>
      <c r="M30" s="43">
        <f t="shared" si="4"/>
        <v>-105317.52392891495</v>
      </c>
      <c r="N30" s="43">
        <f t="shared" si="4"/>
        <v>-96436.058219404891</v>
      </c>
    </row>
    <row r="31" spans="1:15" x14ac:dyDescent="0.15">
      <c r="A31" s="40" t="s">
        <v>105</v>
      </c>
      <c r="C31" s="49">
        <f t="shared" ref="C31:N31" si="5">IF(C30&lt;0,C28/-C30,"Cash positive")</f>
        <v>41.66287441116345</v>
      </c>
      <c r="D31" s="49">
        <f t="shared" si="5"/>
        <v>34.943793730937806</v>
      </c>
      <c r="E31" s="49">
        <f t="shared" si="5"/>
        <v>30.135900407183669</v>
      </c>
      <c r="F31" s="49">
        <f t="shared" si="5"/>
        <v>26.654883596075212</v>
      </c>
      <c r="G31" s="49">
        <f t="shared" si="5"/>
        <v>24.956327260299947</v>
      </c>
      <c r="H31" s="49">
        <f t="shared" si="5"/>
        <v>23.61161011741698</v>
      </c>
      <c r="I31" s="49">
        <f t="shared" si="5"/>
        <v>20.703592623467227</v>
      </c>
      <c r="J31" s="49">
        <f t="shared" si="5"/>
        <v>18.795147627018117</v>
      </c>
      <c r="K31" s="49">
        <f t="shared" si="5"/>
        <v>19.172957279756819</v>
      </c>
      <c r="L31" s="49">
        <f t="shared" si="5"/>
        <v>17.067104616247679</v>
      </c>
      <c r="M31" s="49">
        <f t="shared" si="5"/>
        <v>17.451023115159668</v>
      </c>
      <c r="N31" s="49">
        <f t="shared" si="5"/>
        <v>18.058208915314765</v>
      </c>
    </row>
    <row r="32" spans="1:15" x14ac:dyDescent="0.15">
      <c r="A32" s="40" t="s">
        <v>106</v>
      </c>
      <c r="C32" s="50" t="str">
        <f>IF(ISNUMBER(C31),IF(C31&lt;Assumptions!$C$16,"BELOW","OK"),"OK")</f>
        <v>OK</v>
      </c>
      <c r="D32" s="50" t="str">
        <f>IF(ISNUMBER(D31),IF(D31&lt;Assumptions!$C$16,"BELOW","OK"),"OK")</f>
        <v>OK</v>
      </c>
      <c r="E32" s="50" t="str">
        <f>IF(ISNUMBER(E31),IF(E31&lt;Assumptions!$C$16,"BELOW","OK"),"OK")</f>
        <v>OK</v>
      </c>
      <c r="F32" s="50" t="str">
        <f>IF(ISNUMBER(F31),IF(F31&lt;Assumptions!$C$16,"BELOW","OK"),"OK")</f>
        <v>OK</v>
      </c>
      <c r="G32" s="50" t="str">
        <f>IF(ISNUMBER(G31),IF(G31&lt;Assumptions!$C$16,"BELOW","OK"),"OK")</f>
        <v>OK</v>
      </c>
      <c r="H32" s="50" t="str">
        <f>IF(ISNUMBER(H31),IF(H31&lt;Assumptions!$C$16,"BELOW","OK"),"OK")</f>
        <v>OK</v>
      </c>
      <c r="I32" s="50" t="str">
        <f>IF(ISNUMBER(I31),IF(I31&lt;Assumptions!$C$16,"BELOW","OK"),"OK")</f>
        <v>OK</v>
      </c>
      <c r="J32" s="50" t="str">
        <f>IF(ISNUMBER(J31),IF(J31&lt;Assumptions!$C$16,"BELOW","OK"),"OK")</f>
        <v>OK</v>
      </c>
      <c r="K32" s="50" t="str">
        <f>IF(ISNUMBER(K31),IF(K31&lt;Assumptions!$C$16,"BELOW","OK"),"OK")</f>
        <v>OK</v>
      </c>
      <c r="L32" s="50" t="str">
        <f>IF(ISNUMBER(L31),IF(L31&lt;Assumptions!$C$16,"BELOW","OK"),"OK")</f>
        <v>OK</v>
      </c>
      <c r="M32" s="50" t="str">
        <f>IF(ISNUMBER(M31),IF(M31&lt;Assumptions!$C$16,"BELOW","OK"),"OK")</f>
        <v>OK</v>
      </c>
      <c r="N32" s="50" t="str">
        <f>IF(ISNUMBER(N31),IF(N31&lt;Assumptions!$C$16,"BELOW","OK"),"OK")</f>
        <v>OK</v>
      </c>
    </row>
    <row r="34" spans="1:14" x14ac:dyDescent="0.15">
      <c r="A34" s="40" t="s">
        <v>107</v>
      </c>
      <c r="C34" s="22">
        <f>'Monthly Cost'!C132</f>
        <v>1</v>
      </c>
      <c r="D34" s="22">
        <f>'Monthly Cost'!D132</f>
        <v>1</v>
      </c>
      <c r="E34" s="22">
        <f>'Monthly Cost'!E132</f>
        <v>1.1666666666666667</v>
      </c>
      <c r="F34" s="22">
        <f>'Monthly Cost'!F132</f>
        <v>1.3333333333333333</v>
      </c>
      <c r="G34" s="22">
        <f>'Monthly Cost'!G132</f>
        <v>1.5</v>
      </c>
      <c r="H34" s="22">
        <f>'Monthly Cost'!H132</f>
        <v>1.6666666666666665</v>
      </c>
      <c r="I34" s="22">
        <f>'Monthly Cost'!I132</f>
        <v>2</v>
      </c>
      <c r="J34" s="22">
        <f>'Monthly Cost'!J132</f>
        <v>2.3333333333333335</v>
      </c>
      <c r="K34" s="22">
        <f>'Monthly Cost'!K132</f>
        <v>2.5</v>
      </c>
      <c r="L34" s="22">
        <f>'Monthly Cost'!L132</f>
        <v>2.6666666666666665</v>
      </c>
      <c r="M34" s="22">
        <f>'Monthly Cost'!M132</f>
        <v>2.8333333333333335</v>
      </c>
      <c r="N34" s="22">
        <f>'Monthly Cost'!N132</f>
        <v>3</v>
      </c>
    </row>
    <row r="35" spans="1:14" x14ac:dyDescent="0.15">
      <c r="A35" s="40" t="s">
        <v>108</v>
      </c>
      <c r="C35" s="42">
        <f t="shared" ref="C35:N35" si="6">C8</f>
        <v>2</v>
      </c>
      <c r="D35" s="42">
        <f t="shared" si="6"/>
        <v>2</v>
      </c>
      <c r="E35" s="42">
        <f t="shared" si="6"/>
        <v>3</v>
      </c>
      <c r="F35" s="42">
        <f t="shared" si="6"/>
        <v>3</v>
      </c>
      <c r="G35" s="42">
        <f t="shared" si="6"/>
        <v>4</v>
      </c>
      <c r="H35" s="42">
        <f t="shared" si="6"/>
        <v>4</v>
      </c>
      <c r="I35" s="42">
        <f t="shared" si="6"/>
        <v>5</v>
      </c>
      <c r="J35" s="42">
        <f t="shared" si="6"/>
        <v>5</v>
      </c>
      <c r="K35" s="42">
        <f t="shared" si="6"/>
        <v>5</v>
      </c>
      <c r="L35" s="42">
        <f t="shared" si="6"/>
        <v>5</v>
      </c>
      <c r="M35" s="42">
        <f t="shared" si="6"/>
        <v>5</v>
      </c>
      <c r="N35" s="42">
        <f t="shared" si="6"/>
        <v>5</v>
      </c>
    </row>
    <row r="38" spans="1:14" ht="18" x14ac:dyDescent="0.2">
      <c r="A38" s="5" t="s">
        <v>109</v>
      </c>
    </row>
    <row r="39" spans="1:14" x14ac:dyDescent="0.15">
      <c r="A39" s="40" t="s">
        <v>110</v>
      </c>
      <c r="C39" s="39" t="str">
        <f>TEXT(C12,"0")&amp;" → "&amp;TEXT(N12,"0")</f>
        <v>12 → 20</v>
      </c>
    </row>
    <row r="40" spans="1:14" x14ac:dyDescent="0.15">
      <c r="A40" s="40" t="s">
        <v>111</v>
      </c>
      <c r="C40" s="19">
        <f>COUNTIF(Roster!$C$6:$C$45,"Planned")</f>
        <v>8</v>
      </c>
    </row>
    <row r="41" spans="1:14" x14ac:dyDescent="0.15">
      <c r="A41" s="40" t="s">
        <v>112</v>
      </c>
      <c r="C41" s="14">
        <f>O21</f>
        <v>2792408.3333333335</v>
      </c>
    </row>
    <row r="42" spans="1:14" x14ac:dyDescent="0.15">
      <c r="A42" s="40" t="s">
        <v>113</v>
      </c>
      <c r="C42" s="14">
        <f>-O27</f>
        <v>1258537.51370453</v>
      </c>
    </row>
    <row r="43" spans="1:14" x14ac:dyDescent="0.15">
      <c r="A43" s="40" t="s">
        <v>114</v>
      </c>
      <c r="C43" s="14">
        <f>N28</f>
        <v>1741462.4862954712</v>
      </c>
    </row>
    <row r="44" spans="1:14" x14ac:dyDescent="0.15">
      <c r="A44" s="40" t="s">
        <v>115</v>
      </c>
      <c r="C44" s="14">
        <f>MIN(C28:N28)</f>
        <v>1741462.4862954712</v>
      </c>
    </row>
    <row r="45" spans="1:14" x14ac:dyDescent="0.15">
      <c r="A45" s="40" t="s">
        <v>116</v>
      </c>
      <c r="C45" s="23">
        <f>N31</f>
        <v>18.058208915314765</v>
      </c>
    </row>
    <row r="46" spans="1:14" x14ac:dyDescent="0.15">
      <c r="A46" s="40" t="s">
        <v>117</v>
      </c>
      <c r="C46" s="23">
        <f>IFERROR(MIN(C31:N31),0)</f>
        <v>17.067104616247679</v>
      </c>
    </row>
    <row r="47" spans="1:14" x14ac:dyDescent="0.15">
      <c r="A47" s="40" t="s">
        <v>118</v>
      </c>
      <c r="C47" s="19">
        <f>COUNTIF(C32:N32,"BELOW")</f>
        <v>0</v>
      </c>
    </row>
    <row r="48" spans="1:14" x14ac:dyDescent="0.15">
      <c r="A48" s="40" t="s">
        <v>119</v>
      </c>
      <c r="C48" s="24">
        <f>IFERROR(SUMIF(Roster!$I$6:$I$45,"&gt;0")/SUM(Roster!$E$6:$E$45),0)</f>
        <v>1.3828663793103448</v>
      </c>
    </row>
    <row r="49" spans="1:3" x14ac:dyDescent="0.15">
      <c r="A49" s="40" t="s">
        <v>120</v>
      </c>
      <c r="C49" s="19">
        <f>COUNTIF(Roster!$K$6:$K$45,"Missing input")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Assumptions</vt:lpstr>
      <vt:lpstr>Roster</vt:lpstr>
      <vt:lpstr>Monthly Cost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Bogdan Stepanov</cp:lastModifiedBy>
  <cp:revision>0</cp:revision>
  <dcterms:created xsi:type="dcterms:W3CDTF">2026-10-05T13:21:51Z</dcterms:created>
  <dcterms:modified xsi:type="dcterms:W3CDTF">2026-10-05T18:51:40Z</dcterms:modified>
  <dc:language>en-US</dc:language>
</cp:coreProperties>
</file>